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Fall 2019\"/>
    </mc:Choice>
  </mc:AlternateContent>
  <bookViews>
    <workbookView xWindow="0" yWindow="0" windowWidth="8910" windowHeight="7575"/>
  </bookViews>
  <sheets>
    <sheet name="Sheet 1" sheetId="1" r:id="rId1"/>
    <sheet name="Chk" sheetId="3" r:id="rId2"/>
  </sheets>
  <calcPr calcId="162913"/>
</workbook>
</file>

<file path=xl/calcChain.xml><?xml version="1.0" encoding="utf-8"?>
<calcChain xmlns="http://schemas.openxmlformats.org/spreadsheetml/2006/main">
  <c r="I38" i="1" l="1"/>
  <c r="H38" i="1"/>
  <c r="I32" i="1"/>
  <c r="H32" i="1"/>
  <c r="C38" i="1"/>
  <c r="B38" i="1"/>
  <c r="C37" i="1"/>
  <c r="B37" i="1"/>
  <c r="C32" i="1"/>
  <c r="B32" i="1"/>
  <c r="I24" i="1" l="1"/>
  <c r="H24" i="1" l="1"/>
  <c r="J22" i="1" l="1"/>
  <c r="D26" i="1"/>
  <c r="E26" i="1" s="1"/>
  <c r="J35" i="1" l="1"/>
  <c r="K35" i="1" s="1"/>
  <c r="J39" i="1"/>
  <c r="K39" i="1" s="1"/>
  <c r="J41" i="1"/>
  <c r="K41" i="1" s="1"/>
  <c r="J33" i="1"/>
  <c r="K33" i="1" s="1"/>
  <c r="D40" i="1" l="1"/>
  <c r="E40" i="1" s="1"/>
  <c r="C24" i="1" l="1"/>
  <c r="D22" i="1" l="1"/>
  <c r="E22" i="1" s="1"/>
  <c r="D23" i="1" l="1"/>
  <c r="E23" i="1" s="1"/>
  <c r="B24" i="1"/>
  <c r="J48" i="1" l="1"/>
  <c r="B8" i="3"/>
  <c r="J45" i="1"/>
  <c r="B3" i="3"/>
  <c r="C3" i="3"/>
  <c r="C8" i="3"/>
  <c r="J26" i="1"/>
  <c r="D25" i="1"/>
  <c r="E25" i="1" s="1"/>
  <c r="B27" i="1" l="1"/>
  <c r="B4" i="3" s="1"/>
  <c r="J46" i="1" l="1"/>
  <c r="K44" i="1"/>
  <c r="F8" i="3"/>
  <c r="F3" i="3"/>
  <c r="I27" i="1"/>
  <c r="F4" i="3" s="1"/>
  <c r="J44" i="1"/>
  <c r="E8" i="3"/>
  <c r="E3" i="3"/>
  <c r="H27" i="1"/>
  <c r="D35" i="1"/>
  <c r="E35" i="1" s="1"/>
  <c r="D34" i="1"/>
  <c r="E34" i="1" s="1"/>
  <c r="D33" i="1"/>
  <c r="E33" i="1" s="1"/>
  <c r="D32" i="1"/>
  <c r="E32" i="1" s="1"/>
  <c r="E4" i="3" l="1"/>
  <c r="J47" i="1"/>
  <c r="C36" i="1"/>
  <c r="F6" i="3" s="1"/>
  <c r="B36" i="1"/>
  <c r="E6" i="3" s="1"/>
  <c r="D21" i="1" l="1"/>
  <c r="E21" i="1" s="1"/>
  <c r="J32" i="1" l="1"/>
  <c r="K32" i="1" s="1"/>
  <c r="J34" i="1"/>
  <c r="K34" i="1" s="1"/>
  <c r="J12" i="1" l="1"/>
  <c r="K12" i="1" s="1"/>
  <c r="D41" i="1"/>
  <c r="E41" i="1" s="1"/>
  <c r="D39" i="1"/>
  <c r="E39" i="1" s="1"/>
  <c r="D38" i="1"/>
  <c r="E38" i="1" s="1"/>
  <c r="J27" i="1"/>
  <c r="K27" i="1" s="1"/>
  <c r="J25" i="1"/>
  <c r="K25" i="1" s="1"/>
  <c r="J18" i="1"/>
  <c r="K18" i="1" s="1"/>
  <c r="K46" i="1"/>
  <c r="D20" i="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8" i="1"/>
  <c r="K38" i="1" s="1"/>
  <c r="J40" i="1"/>
  <c r="K40" i="1" s="1"/>
  <c r="J24" i="1"/>
  <c r="K24" i="1" s="1"/>
  <c r="D36" i="1"/>
  <c r="E36" i="1" s="1"/>
  <c r="D37" i="1" l="1"/>
  <c r="E37" i="1" s="1"/>
  <c r="K47" i="1"/>
  <c r="K45" i="1"/>
  <c r="K48" i="1"/>
  <c r="D24" i="1"/>
  <c r="E24" i="1" s="1"/>
  <c r="C27" i="1"/>
  <c r="C4" i="3" s="1"/>
  <c r="D27" i="1" l="1"/>
  <c r="E27" i="1" s="1"/>
</calcChain>
</file>

<file path=xl/sharedStrings.xml><?xml version="1.0" encoding="utf-8"?>
<sst xmlns="http://schemas.openxmlformats.org/spreadsheetml/2006/main" count="135" uniqueCount="99">
  <si>
    <t>Change</t>
  </si>
  <si>
    <t>%</t>
  </si>
  <si>
    <t>School</t>
  </si>
  <si>
    <t>Credit Hours Taught</t>
  </si>
  <si>
    <t>Headcount by Student School</t>
  </si>
  <si>
    <t>Sophomore</t>
  </si>
  <si>
    <t>Graduate</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</si>
  <si>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</si>
  <si>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</si>
  <si>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</si>
  <si>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</si>
  <si>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</si>
  <si>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</si>
  <si>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</si>
  <si>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</si>
  <si>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</si>
  <si>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</si>
  <si>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</si>
  <si>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</si>
  <si>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Dentistry</t>
  </si>
  <si>
    <t>Education</t>
  </si>
  <si>
    <t>Nursing</t>
  </si>
  <si>
    <t>Science</t>
  </si>
  <si>
    <t>University College</t>
  </si>
  <si>
    <t>Engineering-Tech</t>
  </si>
  <si>
    <t>Non-Residents as Share of Campus Totals</t>
  </si>
  <si>
    <t>Freshman</t>
  </si>
  <si>
    <t>Junior</t>
  </si>
  <si>
    <t>Senior</t>
  </si>
  <si>
    <t>Grad Non-Degree</t>
  </si>
  <si>
    <t>UG Non-Degree</t>
  </si>
  <si>
    <t>Indianapolis Total</t>
  </si>
  <si>
    <t>Indianapolis Enrollment</t>
  </si>
  <si>
    <t>McKinney Law</t>
  </si>
  <si>
    <t>Undergrads</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</si>
  <si>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</si>
  <si>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</si>
  <si>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</si>
  <si>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</si>
  <si>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</si>
  <si>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</si>
  <si>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</si>
  <si>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Source:  IRDS Point-in-Cycle, Registrar, and UIRR Reports</t>
  </si>
  <si>
    <t>IUPUI Honors College</t>
  </si>
  <si>
    <t>IUPUI Combined#</t>
  </si>
  <si>
    <t>n/a</t>
  </si>
  <si>
    <t>Informatics &amp; Computing</t>
  </si>
  <si>
    <t>Liberal Arts</t>
  </si>
  <si>
    <t>Health &amp; Human Sci *</t>
  </si>
  <si>
    <t xml:space="preserve">**Total also adjusted for students enrolled in degrees offered through the Graduate School but who also have been distributed to schools housing their programs. Heads are counted only once in IN Total.  Credits are not affected.  </t>
  </si>
  <si>
    <t>totals in columns</t>
  </si>
  <si>
    <t>Indy+Colc</t>
  </si>
  <si>
    <t>Students Level</t>
  </si>
  <si>
    <t>Residency</t>
  </si>
  <si>
    <t>2017 Indy credits</t>
  </si>
  <si>
    <t>2018 Indy credits</t>
  </si>
  <si>
    <t>2017 Indy Heads</t>
  </si>
  <si>
    <t>2018 Indy Heads</t>
  </si>
  <si>
    <t>^ Counts are Indianapolis only</t>
  </si>
  <si>
    <t>Resident^</t>
  </si>
  <si>
    <t>Non-Resident^</t>
  </si>
  <si>
    <t>Student Level^</t>
  </si>
  <si>
    <t>IU Online</t>
  </si>
  <si>
    <t>Doctoral-Practice</t>
  </si>
  <si>
    <t>Doctoral-Research</t>
  </si>
  <si>
    <t>Undistributed Grad**</t>
  </si>
  <si>
    <t>Admin Tracking Group</t>
  </si>
  <si>
    <t>Fall 2019</t>
  </si>
  <si>
    <t>* Fall 2018 headcount and credit hour totals represent the sum of School of Health and Rehabilitation Sciences and School of Physical Education and Tourism Management. Though the merger became official on July 1, 2018, snapshots leading to the beginning of the semester still reflected a split.</t>
  </si>
  <si>
    <t>Kelley Business</t>
  </si>
  <si>
    <t>IU Ft. Wayne***</t>
  </si>
  <si>
    <t>O' Neil SPEA</t>
  </si>
  <si>
    <t>O'Neil SPEA</t>
  </si>
  <si>
    <t>IN Total#</t>
  </si>
  <si>
    <t>*** Registration at IU Ft. Wayne began after the Spring 2018 smester for Fall 2018. Numbers will not be comparable June. Includes hours in Purdue courses</t>
  </si>
  <si>
    <t>#Students enrolled at multiple campuses and in multiple careers across multiple schools are counted twice at this time. Credits are not affected.</t>
  </si>
  <si>
    <r>
      <t xml:space="preserve">Notes:  While most IUPUI students pursuing graduate studies enroll through the IUPUI school that offers the degree, </t>
    </r>
    <r>
      <rPr>
        <i/>
        <sz val="8"/>
        <rFont val="Arial"/>
        <family val="2"/>
      </rPr>
      <t xml:space="preserve">GRAD </t>
    </r>
    <r>
      <rPr>
        <sz val="8"/>
        <rFont val="Arial"/>
        <family val="2"/>
      </rPr>
      <t xml:space="preserve">holds students who enroll through the IU Graduate School.  This is primarily students in Liberal Arts and Medicine but also includes some students pursuing other IU graduate degrees. In this report most degree-seeking students have been attributed to their units. </t>
    </r>
  </si>
  <si>
    <t>+7 non-degree</t>
  </si>
  <si>
    <t>7/1/2019</t>
  </si>
  <si>
    <t>+10 ug; -214 grad/prof</t>
  </si>
  <si>
    <t>-49 ug; -58 grad</t>
  </si>
  <si>
    <t>-50 ug; -33 grad/prof</t>
  </si>
  <si>
    <t>-46 ug; +10 grad; +15 non-degree</t>
  </si>
  <si>
    <t>-61 ug; -15 grad; +3 non-degree</t>
  </si>
  <si>
    <t>-3 ug; +10 grad; -1 non-degree</t>
  </si>
  <si>
    <t>-30 ug; +66 grad; -1 non-degree</t>
  </si>
  <si>
    <t>6/25/2018</t>
  </si>
  <si>
    <t>+8 ug; -202 grad; -3 non-degree</t>
  </si>
  <si>
    <t>+62 ug; -8 grad; -3 non-degree</t>
  </si>
  <si>
    <t>-117 ug; +33 grad/prof; +4 non-degree</t>
  </si>
  <si>
    <t>-2 ug; +8 grad</t>
  </si>
  <si>
    <t>-42 ug; +46 grad</t>
  </si>
  <si>
    <t>+51 ug; +9 grad/prof</t>
  </si>
  <si>
    <t>+145 ug; +12 grad; +3 non-degree</t>
  </si>
  <si>
    <t>-62 ug; +68 grad</t>
  </si>
  <si>
    <t>+214 ug; +12 hs; +31 non-degree</t>
  </si>
  <si>
    <t>-24 non-degree</t>
  </si>
  <si>
    <t>Office of Institutional Research and Decision Support 7/1/2019</t>
  </si>
  <si>
    <t>+99 grad/prof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</si>
</sst>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0" x14ac:knownFonts="1">
    <font>
      <sz val="10"/>
      <name val="Arial"/>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b/>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50">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
      <left style="thin">
        <color indexed="64"/>
      </left>
      <right/>
      <top/>
      <bottom/>
      <diagonal/>
    </border>
    <border>
      <left/>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right/>
      <top style="thick">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s>
  <cellStyleXfs count="3">
    <xf numFmtId="0" fontId="0" fillId="0" borderId="0"/>
    <xf numFmtId="0" fontId="10" fillId="0" borderId="0"/>
    <xf numFmtId="0" fontId="11" fillId="0" borderId="0"/>
  </cellStyleXfs>
  <cellXfs count="209">
    <xf numFmtId="0" fontId="0" fillId="0" borderId="0" xfId="0"/>
    <xf numFmtId="0" fontId="1" fillId="0" borderId="0" xfId="0" applyFont="1"/>
    <xf numFmtId="0" fontId="3" fillId="0" borderId="0" xfId="0" applyFont="1" applyAlignment="1">
      <alignment horizontal="left"/>
    </xf>
    <xf numFmtId="0" fontId="5" fillId="0" borderId="0" xfId="0" applyFont="1" applyAlignment="1">
      <alignment horizontal="left"/>
    </xf>
    <xf numFmtId="49" fontId="0" fillId="0" borderId="0" xfId="0" applyNumberFormat="1"/>
    <xf numFmtId="0" fontId="12" fillId="0" borderId="0" xfId="0" applyFont="1" applyBorder="1"/>
    <xf numFmtId="0" fontId="3"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3" fillId="0" borderId="0" xfId="0" applyNumberFormat="1" applyFont="1" applyFill="1" applyBorder="1" applyAlignment="1">
      <alignment horizontal="center" wrapText="1"/>
    </xf>
    <xf numFmtId="3" fontId="0" fillId="0" borderId="0" xfId="0" applyNumberFormat="1" applyAlignment="1">
      <alignment horizontal="center"/>
    </xf>
    <xf numFmtId="164" fontId="14" fillId="0" borderId="1" xfId="0" applyNumberFormat="1" applyFont="1" applyBorder="1" applyAlignment="1">
      <alignment horizontal="center"/>
    </xf>
    <xf numFmtId="164" fontId="14" fillId="0" borderId="2" xfId="0" applyNumberFormat="1" applyFont="1" applyBorder="1" applyAlignment="1">
      <alignment horizontal="center"/>
    </xf>
    <xf numFmtId="0" fontId="0" fillId="0" borderId="0" xfId="0" applyAlignment="1">
      <alignment vertical="center"/>
    </xf>
    <xf numFmtId="0" fontId="3" fillId="2" borderId="0" xfId="0" applyFont="1" applyFill="1" applyAlignment="1">
      <alignment horizontal="left"/>
    </xf>
    <xf numFmtId="0" fontId="1" fillId="2" borderId="0" xfId="0" applyFont="1" applyFill="1"/>
    <xf numFmtId="0" fontId="0" fillId="2" borderId="0" xfId="0" applyFill="1"/>
    <xf numFmtId="0" fontId="0" fillId="2" borderId="0" xfId="0" applyFill="1" applyBorder="1"/>
    <xf numFmtId="0" fontId="14" fillId="0" borderId="4" xfId="0" applyFont="1" applyFill="1" applyBorder="1"/>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164" fontId="11" fillId="2" borderId="0" xfId="0" applyNumberFormat="1" applyFont="1" applyFill="1" applyBorder="1" applyAlignment="1">
      <alignment horizontal="right" vertical="center" wrapText="1"/>
    </xf>
    <xf numFmtId="0" fontId="14" fillId="0" borderId="4" xfId="0" applyFont="1" applyFill="1" applyBorder="1" applyAlignment="1">
      <alignment vertical="center"/>
    </xf>
    <xf numFmtId="0" fontId="14" fillId="2" borderId="0" xfId="0" applyFont="1" applyFill="1" applyBorder="1"/>
    <xf numFmtId="0" fontId="14" fillId="2" borderId="0" xfId="0" applyFont="1" applyFill="1" applyBorder="1" applyAlignment="1">
      <alignment vertical="center"/>
    </xf>
    <xf numFmtId="0" fontId="0" fillId="2" borderId="0" xfId="0" applyFill="1" applyBorder="1" applyAlignment="1">
      <alignment vertical="center"/>
    </xf>
    <xf numFmtId="164" fontId="17" fillId="4" borderId="0" xfId="0" applyNumberFormat="1"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19" fillId="0" borderId="0" xfId="0" applyFont="1"/>
    <xf numFmtId="164" fontId="14" fillId="0" borderId="11" xfId="0" applyNumberFormat="1" applyFont="1" applyBorder="1" applyAlignment="1">
      <alignment horizontal="center"/>
    </xf>
    <xf numFmtId="164" fontId="14" fillId="0" borderId="12" xfId="0" applyNumberFormat="1" applyFont="1" applyBorder="1" applyAlignment="1">
      <alignment horizontal="center"/>
    </xf>
    <xf numFmtId="0" fontId="16" fillId="2" borderId="4" xfId="0" applyFont="1" applyFill="1" applyBorder="1"/>
    <xf numFmtId="0" fontId="16" fillId="5" borderId="13" xfId="0" applyFont="1" applyFill="1" applyBorder="1"/>
    <xf numFmtId="0" fontId="14" fillId="0" borderId="4" xfId="0" applyFont="1" applyBorder="1" applyAlignment="1">
      <alignment vertical="center"/>
    </xf>
    <xf numFmtId="0" fontId="16" fillId="3" borderId="4" xfId="0" applyFont="1" applyFill="1" applyBorder="1" applyAlignment="1">
      <alignment vertical="center"/>
    </xf>
    <xf numFmtId="0" fontId="14" fillId="0" borderId="16" xfId="0" applyFont="1" applyBorder="1"/>
    <xf numFmtId="0" fontId="16" fillId="0" borderId="4" xfId="0" applyFont="1" applyBorder="1"/>
    <xf numFmtId="0" fontId="16" fillId="0" borderId="13" xfId="0" applyFont="1" applyBorder="1"/>
    <xf numFmtId="0" fontId="2" fillId="0" borderId="0" xfId="0" applyFont="1"/>
    <xf numFmtId="0" fontId="14" fillId="0" borderId="4" xfId="0" applyFont="1" applyBorder="1" applyAlignment="1">
      <alignment horizontal="left" vertical="center" wrapText="1"/>
    </xf>
    <xf numFmtId="0" fontId="22" fillId="3" borderId="4" xfId="0" applyFont="1" applyFill="1" applyBorder="1" applyAlignment="1">
      <alignment horizontal="left" vertical="center" wrapText="1"/>
    </xf>
    <xf numFmtId="0" fontId="14" fillId="0" borderId="13" xfId="0" applyFont="1" applyBorder="1" applyAlignment="1">
      <alignment horizontal="left" vertical="center" wrapText="1"/>
    </xf>
    <xf numFmtId="3" fontId="11" fillId="4" borderId="9" xfId="0" applyNumberFormat="1" applyFont="1" applyFill="1" applyBorder="1" applyAlignment="1">
      <alignment horizontal="center" vertical="center" wrapText="1" readingOrder="1"/>
    </xf>
    <xf numFmtId="0" fontId="14" fillId="2" borderId="0" xfId="0" applyFont="1" applyFill="1"/>
    <xf numFmtId="0" fontId="14" fillId="0" borderId="16" xfId="0" applyFont="1" applyBorder="1" applyAlignment="1">
      <alignment vertical="center"/>
    </xf>
    <xf numFmtId="0" fontId="16" fillId="0" borderId="4" xfId="0" applyFont="1" applyBorder="1" applyAlignment="1">
      <alignment vertical="center"/>
    </xf>
    <xf numFmtId="0" fontId="16" fillId="0" borderId="13" xfId="0" applyFont="1" applyBorder="1" applyAlignment="1">
      <alignment vertical="center"/>
    </xf>
    <xf numFmtId="166" fontId="23" fillId="3" borderId="23" xfId="0" applyNumberFormat="1" applyFont="1" applyFill="1" applyBorder="1" applyAlignment="1">
      <alignment horizontal="center" vertical="center" wrapText="1" readingOrder="1"/>
    </xf>
    <xf numFmtId="166" fontId="11" fillId="0" borderId="23" xfId="0" applyNumberFormat="1" applyFont="1" applyFill="1" applyBorder="1" applyAlignment="1">
      <alignment horizontal="center" vertical="center" wrapText="1" readingOrder="1"/>
    </xf>
    <xf numFmtId="0" fontId="14" fillId="0" borderId="16" xfId="0" applyFont="1" applyFill="1" applyBorder="1"/>
    <xf numFmtId="0" fontId="16" fillId="3" borderId="17" xfId="0" applyFont="1" applyFill="1" applyBorder="1"/>
    <xf numFmtId="49" fontId="16" fillId="3" borderId="18" xfId="0" applyNumberFormat="1" applyFont="1" applyFill="1" applyBorder="1" applyAlignment="1">
      <alignment horizontal="center"/>
    </xf>
    <xf numFmtId="16" fontId="16" fillId="3" borderId="5" xfId="0" applyNumberFormat="1" applyFont="1" applyFill="1" applyBorder="1" applyAlignment="1">
      <alignment horizontal="center"/>
    </xf>
    <xf numFmtId="16" fontId="16" fillId="3" borderId="6" xfId="0" applyNumberFormat="1" applyFont="1" applyFill="1" applyBorder="1" applyAlignment="1">
      <alignment horizontal="center"/>
    </xf>
    <xf numFmtId="0" fontId="14" fillId="0" borderId="16" xfId="0" applyFont="1" applyFill="1" applyBorder="1" applyAlignment="1">
      <alignment vertical="center"/>
    </xf>
    <xf numFmtId="16" fontId="16" fillId="3" borderId="18" xfId="0" applyNumberFormat="1" applyFont="1" applyFill="1" applyBorder="1" applyAlignment="1">
      <alignment horizontal="center"/>
    </xf>
    <xf numFmtId="0" fontId="1" fillId="2" borderId="0" xfId="0" applyFont="1" applyFill="1" applyAlignment="1">
      <alignment horizontal="center"/>
    </xf>
    <xf numFmtId="3" fontId="11" fillId="0" borderId="23" xfId="0" applyNumberFormat="1" applyFont="1" applyFill="1" applyBorder="1" applyAlignment="1">
      <alignment horizontal="center" vertical="center" wrapText="1" readingOrder="1"/>
    </xf>
    <xf numFmtId="3" fontId="23" fillId="3" borderId="9" xfId="0" applyNumberFormat="1" applyFont="1" applyFill="1" applyBorder="1" applyAlignment="1">
      <alignment horizontal="center" vertical="center" wrapText="1" readingOrder="1"/>
    </xf>
    <xf numFmtId="166" fontId="23" fillId="5" borderId="24" xfId="0" applyNumberFormat="1" applyFont="1" applyFill="1" applyBorder="1" applyAlignment="1">
      <alignment horizontal="center" vertical="center" wrapText="1" readingOrder="1"/>
    </xf>
    <xf numFmtId="166" fontId="11" fillId="2" borderId="23" xfId="0" applyNumberFormat="1" applyFont="1" applyFill="1" applyBorder="1" applyAlignment="1">
      <alignment horizontal="center" vertical="center" wrapText="1" readingOrder="1"/>
    </xf>
    <xf numFmtId="166" fontId="11" fillId="0" borderId="9" xfId="1" applyNumberFormat="1" applyFont="1" applyFill="1" applyBorder="1" applyAlignment="1">
      <alignment horizontal="center" vertical="center" wrapText="1"/>
    </xf>
    <xf numFmtId="0" fontId="15" fillId="3" borderId="19" xfId="0" applyFont="1" applyFill="1" applyBorder="1" applyAlignment="1">
      <alignment vertical="center"/>
    </xf>
    <xf numFmtId="0" fontId="15" fillId="3" borderId="19" xfId="0" applyFont="1" applyFill="1" applyBorder="1"/>
    <xf numFmtId="0" fontId="15" fillId="3" borderId="5" xfId="0" applyFont="1" applyFill="1" applyBorder="1" applyAlignment="1">
      <alignment horizontal="center"/>
    </xf>
    <xf numFmtId="0" fontId="15" fillId="3" borderId="6" xfId="0" applyFont="1" applyFill="1" applyBorder="1" applyAlignment="1">
      <alignment horizontal="center"/>
    </xf>
    <xf numFmtId="0" fontId="1" fillId="2" borderId="0" xfId="0" applyFont="1" applyFill="1" applyAlignment="1">
      <alignment horizontal="left"/>
    </xf>
    <xf numFmtId="3" fontId="27" fillId="2" borderId="9" xfId="0" applyNumberFormat="1" applyFont="1" applyFill="1" applyBorder="1" applyAlignment="1">
      <alignment horizontal="center" vertical="center" wrapText="1"/>
    </xf>
    <xf numFmtId="164" fontId="27" fillId="2" borderId="1" xfId="0" applyNumberFormat="1" applyFont="1" applyFill="1" applyBorder="1" applyAlignment="1">
      <alignment horizontal="center" vertical="center" wrapText="1"/>
    </xf>
    <xf numFmtId="164" fontId="26" fillId="2" borderId="1" xfId="0" applyNumberFormat="1" applyFont="1" applyFill="1" applyBorder="1" applyAlignment="1">
      <alignment horizontal="center" vertical="center" wrapText="1"/>
    </xf>
    <xf numFmtId="166" fontId="26" fillId="0" borderId="9" xfId="0" applyNumberFormat="1" applyFont="1" applyFill="1" applyBorder="1" applyAlignment="1">
      <alignment horizontal="center" vertical="center" wrapText="1" readingOrder="1"/>
    </xf>
    <xf numFmtId="0" fontId="15" fillId="3" borderId="19" xfId="0" applyFont="1" applyFill="1" applyBorder="1" applyAlignment="1">
      <alignment horizontal="left" vertical="center"/>
    </xf>
    <xf numFmtId="3" fontId="27" fillId="2" borderId="3" xfId="0" applyNumberFormat="1" applyFont="1" applyFill="1" applyBorder="1" applyAlignment="1">
      <alignment horizontal="center" wrapText="1"/>
    </xf>
    <xf numFmtId="164" fontId="27" fillId="2" borderId="12" xfId="0" applyNumberFormat="1" applyFont="1" applyFill="1" applyBorder="1" applyAlignment="1">
      <alignment horizontal="center" wrapText="1"/>
    </xf>
    <xf numFmtId="0" fontId="14" fillId="0" borderId="16" xfId="0" applyFont="1" applyFill="1" applyBorder="1" applyAlignment="1">
      <alignment horizontal="left" vertical="center" wrapText="1"/>
    </xf>
    <xf numFmtId="0" fontId="14" fillId="0" borderId="4" xfId="0" applyFont="1" applyFill="1" applyBorder="1" applyAlignment="1">
      <alignment horizontal="left" vertical="center" wrapText="1"/>
    </xf>
    <xf numFmtId="3" fontId="14" fillId="0" borderId="1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wrapText="1"/>
    </xf>
    <xf numFmtId="3" fontId="16" fillId="0" borderId="9" xfId="0" applyNumberFormat="1" applyFont="1" applyFill="1" applyBorder="1" applyAlignment="1">
      <alignment horizontal="center" vertical="center"/>
    </xf>
    <xf numFmtId="3" fontId="16" fillId="0" borderId="10" xfId="0" applyNumberFormat="1" applyFont="1" applyFill="1" applyBorder="1" applyAlignment="1">
      <alignment horizontal="center" vertical="center"/>
    </xf>
    <xf numFmtId="3" fontId="21" fillId="0" borderId="0" xfId="0" applyNumberFormat="1" applyFont="1" applyFill="1" applyAlignment="1">
      <alignment horizontal="center"/>
    </xf>
    <xf numFmtId="3" fontId="14" fillId="0" borderId="11" xfId="0" applyNumberFormat="1" applyFont="1" applyFill="1" applyBorder="1" applyAlignment="1">
      <alignment horizontal="center"/>
    </xf>
    <xf numFmtId="3" fontId="14" fillId="0" borderId="9" xfId="0" applyNumberFormat="1" applyFont="1" applyFill="1" applyBorder="1" applyAlignment="1">
      <alignment horizontal="center"/>
    </xf>
    <xf numFmtId="3" fontId="16" fillId="0" borderId="9" xfId="0" applyNumberFormat="1" applyFont="1" applyFill="1" applyBorder="1" applyAlignment="1">
      <alignment horizontal="center"/>
    </xf>
    <xf numFmtId="3" fontId="16" fillId="0" borderId="10" xfId="0" applyNumberFormat="1" applyFont="1" applyFill="1" applyBorder="1" applyAlignment="1">
      <alignment horizontal="center"/>
    </xf>
    <xf numFmtId="3" fontId="2" fillId="0" borderId="0" xfId="0" applyNumberFormat="1" applyFont="1" applyFill="1" applyAlignment="1">
      <alignment horizontal="center"/>
    </xf>
    <xf numFmtId="3" fontId="14" fillId="0" borderId="9" xfId="0" applyNumberFormat="1" applyFont="1" applyFill="1" applyBorder="1" applyAlignment="1">
      <alignment horizontal="center" vertical="center"/>
    </xf>
    <xf numFmtId="0" fontId="15" fillId="3" borderId="26" xfId="0" applyFont="1" applyFill="1" applyBorder="1" applyAlignment="1">
      <alignment horizontal="center" vertical="center"/>
    </xf>
    <xf numFmtId="0" fontId="15" fillId="3" borderId="27" xfId="0" applyFont="1" applyFill="1" applyBorder="1" applyAlignment="1">
      <alignment horizontal="center" vertical="center"/>
    </xf>
    <xf numFmtId="0" fontId="16" fillId="5" borderId="30" xfId="0" applyFont="1" applyFill="1" applyBorder="1"/>
    <xf numFmtId="3" fontId="16" fillId="5" borderId="31" xfId="0" applyNumberFormat="1" applyFont="1" applyFill="1" applyBorder="1" applyAlignment="1">
      <alignment horizontal="center" vertical="center" wrapText="1" readingOrder="1"/>
    </xf>
    <xf numFmtId="0" fontId="21" fillId="0" borderId="8" xfId="0" applyFont="1" applyBorder="1" applyAlignment="1">
      <alignment horizontal="center"/>
    </xf>
    <xf numFmtId="0" fontId="21" fillId="0" borderId="33" xfId="0" applyFont="1" applyBorder="1" applyAlignment="1">
      <alignment horizontal="center"/>
    </xf>
    <xf numFmtId="0" fontId="14" fillId="2" borderId="34" xfId="0" applyFont="1" applyFill="1" applyBorder="1"/>
    <xf numFmtId="0" fontId="16" fillId="0" borderId="25" xfId="0" applyFont="1" applyFill="1" applyBorder="1" applyAlignment="1">
      <alignment vertical="center"/>
    </xf>
    <xf numFmtId="0" fontId="0" fillId="0" borderId="0" xfId="0" applyAlignment="1">
      <alignment horizontal="center" vertical="center"/>
    </xf>
    <xf numFmtId="166" fontId="28" fillId="3" borderId="9" xfId="0" applyNumberFormat="1" applyFont="1" applyFill="1" applyBorder="1" applyAlignment="1">
      <alignment horizontal="center" vertical="center" wrapText="1" readingOrder="1"/>
    </xf>
    <xf numFmtId="164" fontId="28" fillId="3" borderId="1" xfId="0" applyNumberFormat="1" applyFont="1" applyFill="1" applyBorder="1" applyAlignment="1">
      <alignment horizontal="center" vertical="center" wrapText="1"/>
    </xf>
    <xf numFmtId="3" fontId="14" fillId="0" borderId="9" xfId="0" applyNumberFormat="1" applyFont="1" applyBorder="1" applyAlignment="1">
      <alignment horizontal="center"/>
    </xf>
    <xf numFmtId="3" fontId="14" fillId="0" borderId="20" xfId="0" applyNumberFormat="1" applyFont="1" applyBorder="1" applyAlignment="1">
      <alignment horizontal="center"/>
    </xf>
    <xf numFmtId="3" fontId="11" fillId="0" borderId="0" xfId="0" applyNumberFormat="1" applyFont="1" applyFill="1" applyBorder="1" applyAlignment="1">
      <alignment horizontal="center" vertical="center" wrapText="1" readingOrder="1"/>
    </xf>
    <xf numFmtId="3" fontId="11" fillId="0" borderId="38" xfId="0" applyNumberFormat="1" applyFont="1" applyFill="1" applyBorder="1" applyAlignment="1">
      <alignment horizontal="center" vertical="center" wrapText="1" readingOrder="1"/>
    </xf>
    <xf numFmtId="0" fontId="16" fillId="3" borderId="22" xfId="0" applyFont="1" applyFill="1" applyBorder="1"/>
    <xf numFmtId="164" fontId="11" fillId="2" borderId="34" xfId="0" applyNumberFormat="1" applyFont="1" applyFill="1" applyBorder="1" applyAlignment="1">
      <alignment horizontal="center" vertical="center" wrapText="1"/>
    </xf>
    <xf numFmtId="3" fontId="26" fillId="2" borderId="9" xfId="0" applyNumberFormat="1" applyFont="1" applyFill="1" applyBorder="1" applyAlignment="1">
      <alignment horizontal="center" vertical="center" wrapText="1"/>
    </xf>
    <xf numFmtId="164" fontId="26" fillId="0" borderId="9" xfId="0" applyNumberFormat="1" applyFont="1" applyBorder="1" applyAlignment="1">
      <alignment horizontal="center" vertical="center" wrapText="1" readingOrder="1"/>
    </xf>
    <xf numFmtId="3" fontId="14" fillId="0" borderId="36" xfId="0" applyNumberFormat="1" applyFont="1" applyBorder="1" applyAlignment="1">
      <alignment horizontal="center"/>
    </xf>
    <xf numFmtId="3" fontId="14" fillId="0" borderId="35" xfId="0" applyNumberFormat="1" applyFont="1" applyBorder="1" applyAlignment="1">
      <alignment horizontal="center"/>
    </xf>
    <xf numFmtId="3" fontId="28" fillId="2" borderId="9" xfId="0" applyNumberFormat="1" applyFont="1" applyFill="1" applyBorder="1" applyAlignment="1">
      <alignment horizontal="center" wrapText="1"/>
    </xf>
    <xf numFmtId="3" fontId="28" fillId="0" borderId="9" xfId="0" applyNumberFormat="1" applyFont="1" applyFill="1" applyBorder="1" applyAlignment="1">
      <alignment horizontal="center" vertical="center" wrapText="1"/>
    </xf>
    <xf numFmtId="1" fontId="11" fillId="0" borderId="24" xfId="0" applyNumberFormat="1" applyFont="1" applyFill="1" applyBorder="1" applyAlignment="1">
      <alignment horizontal="center" vertical="center" wrapText="1" readingOrder="1"/>
    </xf>
    <xf numFmtId="1" fontId="16" fillId="3" borderId="40" xfId="0" applyNumberFormat="1" applyFont="1" applyFill="1" applyBorder="1" applyAlignment="1">
      <alignment horizontal="center"/>
    </xf>
    <xf numFmtId="1" fontId="16" fillId="3" borderId="36" xfId="0" applyNumberFormat="1" applyFont="1" applyFill="1" applyBorder="1" applyAlignment="1">
      <alignment horizontal="center"/>
    </xf>
    <xf numFmtId="3" fontId="14" fillId="0" borderId="0" xfId="0" applyNumberFormat="1" applyFont="1" applyAlignment="1">
      <alignment horizontal="center"/>
    </xf>
    <xf numFmtId="3" fontId="16" fillId="0" borderId="10" xfId="0" applyNumberFormat="1" applyFont="1" applyBorder="1" applyAlignment="1">
      <alignment horizontal="center"/>
    </xf>
    <xf numFmtId="3" fontId="26" fillId="0" borderId="9" xfId="0" applyNumberFormat="1" applyFont="1" applyFill="1" applyBorder="1" applyAlignment="1">
      <alignment horizontal="center" wrapText="1"/>
    </xf>
    <xf numFmtId="164" fontId="26" fillId="0" borderId="1" xfId="0" applyNumberFormat="1" applyFont="1" applyFill="1" applyBorder="1" applyAlignment="1">
      <alignment horizontal="center" wrapText="1"/>
    </xf>
    <xf numFmtId="166" fontId="29" fillId="3" borderId="9" xfId="0" applyNumberFormat="1" applyFont="1" applyFill="1" applyBorder="1" applyAlignment="1">
      <alignment horizontal="center" vertical="center" wrapText="1" readingOrder="1"/>
    </xf>
    <xf numFmtId="164" fontId="29" fillId="3" borderId="1" xfId="0" applyNumberFormat="1" applyFont="1" applyFill="1" applyBorder="1" applyAlignment="1">
      <alignment horizontal="center" vertical="center" wrapText="1"/>
    </xf>
    <xf numFmtId="3" fontId="29" fillId="2" borderId="3" xfId="0" applyNumberFormat="1" applyFont="1" applyFill="1" applyBorder="1" applyAlignment="1">
      <alignment horizontal="center" vertical="center" wrapText="1"/>
    </xf>
    <xf numFmtId="164" fontId="29" fillId="2" borderId="12" xfId="0" applyNumberFormat="1" applyFont="1" applyFill="1" applyBorder="1" applyAlignment="1">
      <alignment horizontal="center" vertical="center" wrapText="1"/>
    </xf>
    <xf numFmtId="3" fontId="29" fillId="2" borderId="14" xfId="0" applyNumberFormat="1" applyFont="1" applyFill="1" applyBorder="1" applyAlignment="1">
      <alignment horizontal="center" vertical="center" wrapText="1"/>
    </xf>
    <xf numFmtId="164" fontId="29" fillId="2" borderId="15" xfId="0" applyNumberFormat="1" applyFont="1" applyFill="1" applyBorder="1" applyAlignment="1">
      <alignment horizontal="center" vertical="center" wrapText="1"/>
    </xf>
    <xf numFmtId="3" fontId="26" fillId="0" borderId="9" xfId="0" applyNumberFormat="1" applyFont="1" applyFill="1" applyBorder="1" applyAlignment="1">
      <alignment horizontal="center" vertical="center" wrapText="1"/>
    </xf>
    <xf numFmtId="164" fontId="26" fillId="0" borderId="1" xfId="0" applyNumberFormat="1" applyFont="1" applyFill="1" applyBorder="1" applyAlignment="1">
      <alignment horizontal="center" vertical="center" wrapText="1"/>
    </xf>
    <xf numFmtId="3" fontId="29" fillId="3" borderId="9" xfId="0" applyNumberFormat="1" applyFont="1" applyFill="1" applyBorder="1" applyAlignment="1">
      <alignment horizontal="center" wrapText="1"/>
    </xf>
    <xf numFmtId="164" fontId="29" fillId="3" borderId="1" xfId="0" applyNumberFormat="1" applyFont="1" applyFill="1" applyBorder="1" applyAlignment="1">
      <alignment horizontal="center" wrapText="1"/>
    </xf>
    <xf numFmtId="3" fontId="29" fillId="3" borderId="9" xfId="0" applyNumberFormat="1" applyFont="1" applyFill="1" applyBorder="1" applyAlignment="1">
      <alignment horizontal="center" vertical="center" wrapText="1"/>
    </xf>
    <xf numFmtId="3" fontId="27" fillId="0" borderId="9" xfId="0" applyNumberFormat="1" applyFont="1" applyFill="1" applyBorder="1" applyAlignment="1">
      <alignment horizontal="center" wrapText="1"/>
    </xf>
    <xf numFmtId="164" fontId="27" fillId="0" borderId="1" xfId="0" applyNumberFormat="1" applyFont="1" applyFill="1" applyBorder="1" applyAlignment="1">
      <alignment horizontal="center" wrapText="1"/>
    </xf>
    <xf numFmtId="0" fontId="14" fillId="0" borderId="39" xfId="0" applyFont="1" applyFill="1" applyBorder="1"/>
    <xf numFmtId="0" fontId="0" fillId="0" borderId="0" xfId="0" applyFill="1"/>
    <xf numFmtId="164" fontId="28" fillId="0" borderId="7" xfId="0" applyNumberFormat="1" applyFont="1" applyFill="1" applyBorder="1" applyAlignment="1">
      <alignment horizontal="center" vertical="center" wrapText="1"/>
    </xf>
    <xf numFmtId="166" fontId="26" fillId="0" borderId="10" xfId="0" applyNumberFormat="1" applyFont="1" applyFill="1" applyBorder="1" applyAlignment="1">
      <alignment horizontal="center" vertical="center" wrapText="1" readingOrder="1"/>
    </xf>
    <xf numFmtId="164" fontId="26" fillId="2" borderId="2" xfId="0" applyNumberFormat="1" applyFont="1" applyFill="1" applyBorder="1" applyAlignment="1">
      <alignment horizontal="center" vertical="center" wrapText="1"/>
    </xf>
    <xf numFmtId="164" fontId="28" fillId="2" borderId="1" xfId="0" applyNumberFormat="1" applyFont="1" applyFill="1" applyBorder="1" applyAlignment="1">
      <alignment horizontal="center" wrapText="1"/>
    </xf>
    <xf numFmtId="164" fontId="28" fillId="2" borderId="1" xfId="0" applyNumberFormat="1" applyFont="1" applyFill="1" applyBorder="1" applyAlignment="1">
      <alignment horizontal="center" vertical="center" wrapText="1"/>
    </xf>
    <xf numFmtId="164" fontId="14" fillId="0" borderId="10" xfId="0" applyNumberFormat="1" applyFont="1" applyBorder="1" applyAlignment="1">
      <alignment horizontal="center"/>
    </xf>
    <xf numFmtId="49" fontId="4" fillId="0" borderId="22" xfId="0" applyNumberFormat="1" applyFont="1" applyFill="1" applyBorder="1"/>
    <xf numFmtId="166" fontId="27" fillId="0" borderId="9" xfId="0" applyNumberFormat="1" applyFont="1" applyFill="1" applyBorder="1" applyAlignment="1">
      <alignment horizontal="center" vertical="center" wrapText="1" readingOrder="1"/>
    </xf>
    <xf numFmtId="49" fontId="16" fillId="3" borderId="48" xfId="0" applyNumberFormat="1" applyFont="1" applyFill="1" applyBorder="1" applyAlignment="1">
      <alignment horizontal="center"/>
    </xf>
    <xf numFmtId="49" fontId="14" fillId="0" borderId="22" xfId="0" applyNumberFormat="1" applyFont="1" applyFill="1" applyBorder="1" applyAlignment="1">
      <alignment horizontal="left" vertical="center"/>
    </xf>
    <xf numFmtId="49" fontId="14" fillId="0" borderId="22" xfId="0" applyNumberFormat="1" applyFont="1" applyFill="1" applyBorder="1" applyAlignment="1">
      <alignment horizontal="left" vertical="center" wrapText="1"/>
    </xf>
    <xf numFmtId="49" fontId="18" fillId="0" borderId="22" xfId="0" applyNumberFormat="1" applyFont="1" applyFill="1" applyBorder="1" applyAlignment="1">
      <alignment horizontal="left" vertical="center" wrapText="1"/>
    </xf>
    <xf numFmtId="49" fontId="14" fillId="0" borderId="49" xfId="0" applyNumberFormat="1" applyFont="1" applyFill="1" applyBorder="1" applyAlignment="1">
      <alignment horizontal="left" vertical="center" wrapText="1"/>
    </xf>
    <xf numFmtId="49" fontId="18" fillId="0" borderId="4" xfId="0" applyNumberFormat="1" applyFont="1" applyFill="1" applyBorder="1" applyAlignment="1">
      <alignment horizontal="left" vertical="center" wrapText="1"/>
    </xf>
    <xf numFmtId="49" fontId="0" fillId="0" borderId="21" xfId="0" applyNumberFormat="1" applyBorder="1"/>
    <xf numFmtId="0" fontId="0" fillId="0" borderId="21" xfId="0" applyBorder="1" applyAlignment="1">
      <alignment vertical="center"/>
    </xf>
    <xf numFmtId="0" fontId="6" fillId="0" borderId="16" xfId="0" applyFont="1" applyBorder="1" applyAlignment="1">
      <alignment wrapText="1"/>
    </xf>
    <xf numFmtId="49" fontId="1" fillId="2" borderId="42" xfId="0" applyNumberFormat="1" applyFont="1" applyFill="1" applyBorder="1" applyAlignment="1">
      <alignment horizontal="left"/>
    </xf>
    <xf numFmtId="49" fontId="19" fillId="0" borderId="0" xfId="0" applyNumberFormat="1" applyFont="1" applyBorder="1" applyAlignment="1">
      <alignment horizontal="right"/>
    </xf>
    <xf numFmtId="0" fontId="16" fillId="3" borderId="39" xfId="0" applyFont="1" applyFill="1" applyBorder="1"/>
    <xf numFmtId="164" fontId="27" fillId="0" borderId="9" xfId="0" applyNumberFormat="1" applyFont="1" applyBorder="1" applyAlignment="1">
      <alignment horizontal="center" vertical="center" wrapText="1" readingOrder="1"/>
    </xf>
    <xf numFmtId="3" fontId="28" fillId="2" borderId="3" xfId="0" applyNumberFormat="1" applyFont="1" applyFill="1" applyBorder="1" applyAlignment="1">
      <alignment horizontal="center" wrapText="1"/>
    </xf>
    <xf numFmtId="3" fontId="28" fillId="5" borderId="10" xfId="0" applyNumberFormat="1" applyFont="1" applyFill="1" applyBorder="1" applyAlignment="1">
      <alignment horizontal="center" wrapText="1"/>
    </xf>
    <xf numFmtId="164" fontId="28" fillId="5" borderId="2" xfId="0" applyNumberFormat="1" applyFont="1" applyFill="1" applyBorder="1" applyAlignment="1">
      <alignment horizontal="center" wrapText="1"/>
    </xf>
    <xf numFmtId="3" fontId="28" fillId="5" borderId="28" xfId="0" applyNumberFormat="1" applyFont="1" applyFill="1" applyBorder="1" applyAlignment="1">
      <alignment horizontal="center" vertical="center" wrapText="1"/>
    </xf>
    <xf numFmtId="164" fontId="28" fillId="5" borderId="29" xfId="0" applyNumberFormat="1" applyFont="1" applyFill="1" applyBorder="1" applyAlignment="1">
      <alignment horizontal="center" vertical="center" wrapText="1"/>
    </xf>
    <xf numFmtId="3" fontId="27" fillId="0" borderId="9" xfId="0" applyNumberFormat="1" applyFont="1" applyFill="1" applyBorder="1" applyAlignment="1">
      <alignment horizontal="center" vertical="center" wrapText="1"/>
    </xf>
    <xf numFmtId="164" fontId="27" fillId="0" borderId="1" xfId="0" applyNumberFormat="1" applyFont="1" applyFill="1" applyBorder="1" applyAlignment="1">
      <alignment horizontal="center" vertical="center" wrapText="1"/>
    </xf>
    <xf numFmtId="3" fontId="26" fillId="0" borderId="11" xfId="0" applyNumberFormat="1" applyFont="1" applyFill="1" applyBorder="1" applyAlignment="1">
      <alignment horizontal="center" wrapText="1"/>
    </xf>
    <xf numFmtId="164" fontId="26" fillId="0" borderId="12" xfId="0" applyNumberFormat="1" applyFont="1" applyFill="1" applyBorder="1" applyAlignment="1">
      <alignment horizontal="center" wrapText="1"/>
    </xf>
    <xf numFmtId="3" fontId="26" fillId="2" borderId="11" xfId="0" applyNumberFormat="1" applyFont="1" applyFill="1" applyBorder="1" applyAlignment="1">
      <alignment horizontal="center" vertical="center" wrapText="1"/>
    </xf>
    <xf numFmtId="164" fontId="26" fillId="2" borderId="12" xfId="0" applyNumberFormat="1" applyFont="1" applyFill="1" applyBorder="1" applyAlignment="1">
      <alignment horizontal="center" vertical="center" wrapText="1"/>
    </xf>
    <xf numFmtId="3" fontId="29" fillId="2" borderId="14" xfId="0" applyNumberFormat="1" applyFont="1" applyFill="1" applyBorder="1" applyAlignment="1">
      <alignment horizontal="center" wrapText="1"/>
    </xf>
    <xf numFmtId="164" fontId="26" fillId="2" borderId="2" xfId="0" applyNumberFormat="1" applyFont="1" applyFill="1" applyBorder="1" applyAlignment="1">
      <alignment horizontal="center" wrapText="1"/>
    </xf>
    <xf numFmtId="0" fontId="4" fillId="0" borderId="32" xfId="0" applyFont="1" applyFill="1" applyBorder="1" applyAlignment="1">
      <alignment vertical="center" wrapText="1"/>
    </xf>
    <xf numFmtId="0" fontId="4" fillId="0" borderId="37" xfId="0" applyFont="1" applyFill="1" applyBorder="1" applyAlignment="1">
      <alignment vertical="center" wrapText="1"/>
    </xf>
    <xf numFmtId="0" fontId="4" fillId="0" borderId="16" xfId="0" applyFont="1" applyFill="1" applyBorder="1" applyAlignment="1">
      <alignment vertical="center" wrapText="1"/>
    </xf>
    <xf numFmtId="0" fontId="1" fillId="3" borderId="17" xfId="0" applyFont="1" applyFill="1" applyBorder="1" applyAlignment="1"/>
    <xf numFmtId="0" fontId="1" fillId="3" borderId="5" xfId="0" applyFont="1" applyFill="1" applyBorder="1" applyAlignment="1"/>
    <xf numFmtId="49" fontId="4" fillId="0" borderId="32" xfId="0" applyNumberFormat="1" applyFont="1" applyFill="1" applyBorder="1" applyAlignment="1">
      <alignment horizontal="left" vertical="center" wrapText="1"/>
    </xf>
    <xf numFmtId="49" fontId="4" fillId="0" borderId="37"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0" fontId="20" fillId="0" borderId="4" xfId="0" applyFont="1" applyBorder="1" applyAlignment="1">
      <alignment wrapText="1"/>
    </xf>
    <xf numFmtId="0" fontId="20" fillId="0" borderId="9" xfId="0" applyFont="1" applyBorder="1" applyAlignment="1">
      <alignment wrapText="1"/>
    </xf>
    <xf numFmtId="0" fontId="6" fillId="0" borderId="47" xfId="0" applyFont="1" applyBorder="1" applyAlignment="1">
      <alignment horizontal="right" vertical="center" wrapText="1"/>
    </xf>
    <xf numFmtId="0" fontId="6" fillId="0" borderId="25" xfId="0" applyFont="1" applyBorder="1" applyAlignment="1">
      <alignment horizontal="right" vertical="center" wrapText="1"/>
    </xf>
    <xf numFmtId="0" fontId="20" fillId="0" borderId="13" xfId="0" applyFont="1" applyBorder="1" applyAlignment="1">
      <alignment wrapText="1"/>
    </xf>
    <xf numFmtId="0" fontId="20" fillId="0" borderId="10" xfId="0" applyFont="1" applyBorder="1" applyAlignment="1">
      <alignment wrapText="1"/>
    </xf>
    <xf numFmtId="0" fontId="4" fillId="0" borderId="41" xfId="0" applyFont="1" applyFill="1" applyBorder="1" applyAlignment="1">
      <alignment vertical="top" wrapText="1"/>
    </xf>
    <xf numFmtId="0" fontId="4" fillId="0" borderId="0" xfId="0" applyFont="1" applyFill="1" applyBorder="1" applyAlignment="1">
      <alignment vertical="top" wrapText="1"/>
    </xf>
    <xf numFmtId="0" fontId="20" fillId="0" borderId="4" xfId="0" applyFont="1" applyBorder="1" applyAlignment="1"/>
    <xf numFmtId="0" fontId="20" fillId="0" borderId="9" xfId="0" applyFont="1" applyBorder="1" applyAlignment="1"/>
    <xf numFmtId="0" fontId="20" fillId="0" borderId="16" xfId="0" applyFont="1" applyBorder="1" applyAlignment="1"/>
    <xf numFmtId="0" fontId="20" fillId="0" borderId="11" xfId="0" applyFont="1" applyBorder="1" applyAlignment="1"/>
    <xf numFmtId="0" fontId="4" fillId="0" borderId="49" xfId="0" applyFont="1" applyFill="1" applyBorder="1" applyAlignment="1">
      <alignment vertical="center" wrapText="1"/>
    </xf>
    <xf numFmtId="0" fontId="4" fillId="0" borderId="21" xfId="0" applyFont="1" applyFill="1" applyBorder="1" applyAlignment="1">
      <alignment vertical="center" wrapText="1"/>
    </xf>
    <xf numFmtId="0" fontId="4" fillId="0" borderId="3" xfId="0" applyFont="1" applyFill="1" applyBorder="1" applyAlignment="1">
      <alignment vertical="center" wrapText="1"/>
    </xf>
    <xf numFmtId="0" fontId="5" fillId="0" borderId="0" xfId="0" applyFont="1" applyFill="1" applyAlignment="1">
      <alignment horizontal="center"/>
    </xf>
    <xf numFmtId="0" fontId="0" fillId="0" borderId="0" xfId="0" applyAlignment="1">
      <alignment horizontal="center"/>
    </xf>
    <xf numFmtId="165" fontId="5" fillId="0" borderId="0" xfId="0" applyNumberFormat="1" applyFont="1" applyFill="1" applyAlignment="1"/>
    <xf numFmtId="0" fontId="7" fillId="0" borderId="0" xfId="0" applyFont="1" applyFill="1" applyAlignment="1"/>
    <xf numFmtId="3" fontId="5" fillId="0" borderId="0" xfId="0" applyNumberFormat="1" applyFont="1" applyFill="1" applyAlignment="1"/>
    <xf numFmtId="14" fontId="24" fillId="0" borderId="0" xfId="0" applyNumberFormat="1" applyFont="1" applyAlignment="1">
      <alignment horizontal="left"/>
    </xf>
    <xf numFmtId="0" fontId="25" fillId="0" borderId="0" xfId="0" applyFont="1" applyAlignment="1">
      <alignment horizontal="left"/>
    </xf>
    <xf numFmtId="0" fontId="8" fillId="2" borderId="43" xfId="0" applyFont="1" applyFill="1" applyBorder="1" applyAlignment="1">
      <alignment vertical="center" wrapText="1"/>
    </xf>
    <xf numFmtId="0" fontId="9" fillId="2" borderId="45" xfId="0" applyFont="1" applyFill="1" applyBorder="1" applyAlignment="1">
      <alignment wrapText="1"/>
    </xf>
    <xf numFmtId="0" fontId="9" fillId="2" borderId="22" xfId="0" applyFont="1" applyFill="1" applyBorder="1" applyAlignment="1">
      <alignment wrapText="1"/>
    </xf>
    <xf numFmtId="0" fontId="9" fillId="2" borderId="9" xfId="0" applyFont="1" applyFill="1" applyBorder="1" applyAlignment="1">
      <alignment wrapText="1"/>
    </xf>
    <xf numFmtId="0" fontId="9" fillId="2" borderId="46" xfId="0" applyFont="1" applyFill="1" applyBorder="1" applyAlignment="1">
      <alignment wrapText="1"/>
    </xf>
    <xf numFmtId="0" fontId="9" fillId="2" borderId="10" xfId="0" applyFont="1" applyFill="1" applyBorder="1" applyAlignment="1">
      <alignment wrapText="1"/>
    </xf>
    <xf numFmtId="0" fontId="4" fillId="0" borderId="44" xfId="0" applyFont="1" applyBorder="1" applyAlignment="1">
      <alignment vertical="center" wrapText="1"/>
    </xf>
    <xf numFmtId="0" fontId="4" fillId="0" borderId="0" xfId="0" applyFont="1" applyBorder="1" applyAlignment="1">
      <alignment vertical="center" wrapText="1"/>
    </xf>
    <xf numFmtId="0" fontId="4" fillId="0" borderId="42" xfId="0" applyFont="1" applyBorder="1" applyAlignment="1">
      <alignment vertical="center" wrapText="1"/>
    </xf>
    <xf numFmtId="49" fontId="4" fillId="0" borderId="49" xfId="0" applyNumberFormat="1" applyFont="1" applyFill="1" applyBorder="1" applyAlignment="1">
      <alignment vertical="center" wrapText="1"/>
    </xf>
    <xf numFmtId="49" fontId="4" fillId="0" borderId="21" xfId="0" applyNumberFormat="1" applyFont="1" applyFill="1" applyBorder="1" applyAlignment="1">
      <alignment vertical="center" wrapText="1"/>
    </xf>
    <xf numFmtId="49" fontId="4" fillId="0" borderId="3" xfId="0" applyNumberFormat="1" applyFont="1" applyFill="1" applyBorder="1" applyAlignment="1">
      <alignment vertical="center"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90" zoomScaleNormal="100" zoomScaleSheetLayoutView="90" workbookViewId="0">
      <selection activeCell="C11" sqref="C11"/>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 min="13" max="13" width="3.28515625" customWidth="1"/>
  </cols>
  <sheetData>
    <row r="1" spans="1:12" s="2" customFormat="1" ht="18" x14ac:dyDescent="0.25">
      <c r="A1" s="2" t="s">
        <v>67</v>
      </c>
      <c r="B1" s="190" t="s">
        <v>32</v>
      </c>
      <c r="C1" s="191"/>
      <c r="D1" s="191"/>
      <c r="E1" s="6"/>
      <c r="F1" s="14"/>
      <c r="G1" s="195">
        <v>43647</v>
      </c>
      <c r="H1" s="196"/>
      <c r="I1" s="196"/>
      <c r="J1" s="196"/>
      <c r="K1" s="196"/>
      <c r="L1" s="196"/>
    </row>
    <row r="2" spans="1:12" s="3" customFormat="1" ht="16.5" customHeight="1" thickBot="1" x14ac:dyDescent="0.3">
      <c r="A2" s="192" t="s">
        <v>3</v>
      </c>
      <c r="B2" s="193"/>
      <c r="C2" s="193"/>
      <c r="D2" s="57"/>
      <c r="E2" s="57"/>
      <c r="F2" s="15"/>
      <c r="G2" s="194" t="s">
        <v>4</v>
      </c>
      <c r="H2" s="193"/>
      <c r="I2" s="193"/>
      <c r="J2" s="193"/>
      <c r="K2" s="67"/>
      <c r="L2" s="150"/>
    </row>
    <row r="3" spans="1:12" s="1" customFormat="1" ht="15.75" thickBot="1" x14ac:dyDescent="0.3">
      <c r="A3" s="51" t="s">
        <v>2</v>
      </c>
      <c r="B3" s="52" t="s">
        <v>86</v>
      </c>
      <c r="C3" s="52" t="s">
        <v>78</v>
      </c>
      <c r="D3" s="56" t="s">
        <v>0</v>
      </c>
      <c r="E3" s="54" t="s">
        <v>1</v>
      </c>
      <c r="F3" s="44"/>
      <c r="G3" s="51" t="s">
        <v>2</v>
      </c>
      <c r="H3" s="52" t="s">
        <v>86</v>
      </c>
      <c r="I3" s="52" t="s">
        <v>78</v>
      </c>
      <c r="J3" s="53" t="s">
        <v>0</v>
      </c>
      <c r="K3" s="54" t="s">
        <v>1</v>
      </c>
      <c r="L3" s="141" t="s">
        <v>36</v>
      </c>
    </row>
    <row r="4" spans="1:12" ht="15" x14ac:dyDescent="0.25">
      <c r="A4" s="55" t="s">
        <v>19</v>
      </c>
      <c r="B4" s="58">
        <v>8739</v>
      </c>
      <c r="C4" s="58">
        <v>5100</v>
      </c>
      <c r="D4" s="163">
        <f t="shared" ref="D4:D23" si="0">C4-B4</f>
        <v>-3639</v>
      </c>
      <c r="E4" s="164">
        <f t="shared" ref="E4:E21" si="1">D4/B4</f>
        <v>-0.41640920013731547</v>
      </c>
      <c r="F4" s="21"/>
      <c r="G4" s="50" t="s">
        <v>19</v>
      </c>
      <c r="H4" s="49">
        <v>474</v>
      </c>
      <c r="I4" s="49">
        <v>270</v>
      </c>
      <c r="J4" s="161">
        <f>I4-H4</f>
        <v>-204</v>
      </c>
      <c r="K4" s="162">
        <f>J4/H4</f>
        <v>-0.43037974683544306</v>
      </c>
      <c r="L4" s="142" t="s">
        <v>79</v>
      </c>
    </row>
    <row r="5" spans="1:12" ht="15" x14ac:dyDescent="0.25">
      <c r="A5" s="22" t="s">
        <v>20</v>
      </c>
      <c r="B5" s="58">
        <v>7301</v>
      </c>
      <c r="C5" s="58">
        <v>6908</v>
      </c>
      <c r="D5" s="105">
        <f t="shared" si="0"/>
        <v>-393</v>
      </c>
      <c r="E5" s="70">
        <f t="shared" si="1"/>
        <v>-5.3828242706478562E-2</v>
      </c>
      <c r="F5" s="21"/>
      <c r="G5" s="18" t="s">
        <v>20</v>
      </c>
      <c r="H5" s="49">
        <v>720</v>
      </c>
      <c r="I5" s="49">
        <v>669</v>
      </c>
      <c r="J5" s="116">
        <f t="shared" ref="J5:J27" si="2">I5-H5</f>
        <v>-51</v>
      </c>
      <c r="K5" s="117">
        <f t="shared" ref="K5:K27" si="3">J5/H5</f>
        <v>-7.0833333333333331E-2</v>
      </c>
      <c r="L5" s="142" t="s">
        <v>82</v>
      </c>
    </row>
    <row r="6" spans="1:12" ht="15" x14ac:dyDescent="0.25">
      <c r="A6" s="22" t="s">
        <v>24</v>
      </c>
      <c r="B6" s="58">
        <v>24602</v>
      </c>
      <c r="C6" s="58">
        <v>23954</v>
      </c>
      <c r="D6" s="105">
        <f t="shared" si="0"/>
        <v>-648</v>
      </c>
      <c r="E6" s="70">
        <f t="shared" si="1"/>
        <v>-2.6339322006340947E-2</v>
      </c>
      <c r="F6" s="21"/>
      <c r="G6" s="18" t="s">
        <v>24</v>
      </c>
      <c r="H6" s="49">
        <v>2314</v>
      </c>
      <c r="I6" s="49">
        <v>2241</v>
      </c>
      <c r="J6" s="116">
        <f t="shared" si="2"/>
        <v>-73</v>
      </c>
      <c r="K6" s="117">
        <f t="shared" si="3"/>
        <v>-3.1547104580812446E-2</v>
      </c>
      <c r="L6" s="143" t="s">
        <v>83</v>
      </c>
    </row>
    <row r="7" spans="1:12" ht="15.75" customHeight="1" x14ac:dyDescent="0.25">
      <c r="A7" s="22" t="s">
        <v>48</v>
      </c>
      <c r="B7" s="58">
        <v>18312</v>
      </c>
      <c r="C7" s="58">
        <v>16206</v>
      </c>
      <c r="D7" s="105">
        <f t="shared" si="0"/>
        <v>-2106</v>
      </c>
      <c r="E7" s="70">
        <f t="shared" si="1"/>
        <v>-0.11500655307994757</v>
      </c>
      <c r="F7" s="21"/>
      <c r="G7" s="22" t="s">
        <v>48</v>
      </c>
      <c r="H7" s="49">
        <v>1309</v>
      </c>
      <c r="I7" s="49">
        <v>1202</v>
      </c>
      <c r="J7" s="116">
        <f t="shared" si="2"/>
        <v>-107</v>
      </c>
      <c r="K7" s="117">
        <f t="shared" si="3"/>
        <v>-8.1741787624140569E-2</v>
      </c>
      <c r="L7" s="143" t="s">
        <v>80</v>
      </c>
    </row>
    <row r="8" spans="1:12" ht="15" x14ac:dyDescent="0.25">
      <c r="A8" s="22" t="s">
        <v>35</v>
      </c>
      <c r="B8" s="58">
        <v>7443</v>
      </c>
      <c r="C8" s="58">
        <v>7470</v>
      </c>
      <c r="D8" s="68">
        <f t="shared" si="0"/>
        <v>27</v>
      </c>
      <c r="E8" s="69">
        <f t="shared" si="1"/>
        <v>3.6275695284159614E-3</v>
      </c>
      <c r="F8" s="21"/>
      <c r="G8" s="18" t="s">
        <v>35</v>
      </c>
      <c r="H8" s="49">
        <v>547</v>
      </c>
      <c r="I8" s="49">
        <v>553</v>
      </c>
      <c r="J8" s="129">
        <f t="shared" si="2"/>
        <v>6</v>
      </c>
      <c r="K8" s="130">
        <f t="shared" si="3"/>
        <v>1.0968921389396709E-2</v>
      </c>
      <c r="L8" s="143" t="s">
        <v>84</v>
      </c>
    </row>
    <row r="9" spans="1:12" ht="15" x14ac:dyDescent="0.25">
      <c r="A9" s="22" t="s">
        <v>46</v>
      </c>
      <c r="B9" s="58">
        <v>10150</v>
      </c>
      <c r="C9" s="58">
        <v>10694</v>
      </c>
      <c r="D9" s="68">
        <f t="shared" si="0"/>
        <v>544</v>
      </c>
      <c r="E9" s="69">
        <f t="shared" si="1"/>
        <v>5.3596059113300495E-2</v>
      </c>
      <c r="F9" s="21"/>
      <c r="G9" s="22" t="s">
        <v>46</v>
      </c>
      <c r="H9" s="49">
        <v>1018</v>
      </c>
      <c r="I9" s="49">
        <v>1053</v>
      </c>
      <c r="J9" s="129">
        <f t="shared" si="2"/>
        <v>35</v>
      </c>
      <c r="K9" s="130">
        <f t="shared" si="3"/>
        <v>3.4381139489194502E-2</v>
      </c>
      <c r="L9" s="143" t="s">
        <v>85</v>
      </c>
    </row>
    <row r="10" spans="1:12" ht="15" x14ac:dyDescent="0.25">
      <c r="A10" s="22" t="s">
        <v>69</v>
      </c>
      <c r="B10" s="58">
        <v>18565</v>
      </c>
      <c r="C10" s="58">
        <v>17296</v>
      </c>
      <c r="D10" s="124">
        <f t="shared" si="0"/>
        <v>-1269</v>
      </c>
      <c r="E10" s="125">
        <f t="shared" si="1"/>
        <v>-6.8354430379746839E-2</v>
      </c>
      <c r="F10" s="21"/>
      <c r="G10" s="18" t="s">
        <v>69</v>
      </c>
      <c r="H10" s="49">
        <v>1117</v>
      </c>
      <c r="I10" s="49">
        <v>920</v>
      </c>
      <c r="J10" s="116">
        <f t="shared" si="2"/>
        <v>-197</v>
      </c>
      <c r="K10" s="117">
        <f t="shared" si="3"/>
        <v>-0.17636526410026857</v>
      </c>
      <c r="L10" s="143" t="s">
        <v>87</v>
      </c>
    </row>
    <row r="11" spans="1:12" ht="14.25" customHeight="1" x14ac:dyDescent="0.25">
      <c r="A11" s="22" t="s">
        <v>33</v>
      </c>
      <c r="B11" s="58">
        <v>7317</v>
      </c>
      <c r="C11" s="58">
        <v>8632</v>
      </c>
      <c r="D11" s="68">
        <f t="shared" si="0"/>
        <v>1315</v>
      </c>
      <c r="E11" s="69">
        <f t="shared" si="1"/>
        <v>0.17971846385130519</v>
      </c>
      <c r="F11" s="21"/>
      <c r="G11" s="18" t="s">
        <v>33</v>
      </c>
      <c r="H11" s="49">
        <v>574</v>
      </c>
      <c r="I11" s="49">
        <v>673</v>
      </c>
      <c r="J11" s="129">
        <f t="shared" si="2"/>
        <v>99</v>
      </c>
      <c r="K11" s="130">
        <f t="shared" si="3"/>
        <v>0.17247386759581881</v>
      </c>
      <c r="L11" s="143" t="s">
        <v>98</v>
      </c>
    </row>
    <row r="12" spans="1:12" ht="15" x14ac:dyDescent="0.25">
      <c r="A12" s="22" t="s">
        <v>47</v>
      </c>
      <c r="B12" s="58">
        <v>33757</v>
      </c>
      <c r="C12" s="58">
        <v>34353</v>
      </c>
      <c r="D12" s="68">
        <f t="shared" si="0"/>
        <v>596</v>
      </c>
      <c r="E12" s="69">
        <f t="shared" si="1"/>
        <v>1.7655597357585092E-2</v>
      </c>
      <c r="F12" s="21"/>
      <c r="G12" s="18" t="s">
        <v>47</v>
      </c>
      <c r="H12" s="49">
        <v>1362</v>
      </c>
      <c r="I12" s="49">
        <v>1413</v>
      </c>
      <c r="J12" s="129">
        <f t="shared" si="2"/>
        <v>51</v>
      </c>
      <c r="K12" s="130">
        <f t="shared" si="3"/>
        <v>3.7444933920704845E-2</v>
      </c>
      <c r="L12" s="143" t="s">
        <v>88</v>
      </c>
    </row>
    <row r="13" spans="1:12" ht="15" customHeight="1" x14ac:dyDescent="0.25">
      <c r="A13" s="22" t="s">
        <v>38</v>
      </c>
      <c r="B13" s="58">
        <v>4047</v>
      </c>
      <c r="C13" s="58">
        <v>2704</v>
      </c>
      <c r="D13" s="105">
        <f t="shared" si="0"/>
        <v>-1343</v>
      </c>
      <c r="E13" s="70">
        <f t="shared" si="1"/>
        <v>-0.33185075364467509</v>
      </c>
      <c r="F13" s="21"/>
      <c r="G13" s="18" t="s">
        <v>38</v>
      </c>
      <c r="H13" s="49">
        <v>285</v>
      </c>
      <c r="I13" s="49">
        <v>202</v>
      </c>
      <c r="J13" s="116">
        <f t="shared" si="2"/>
        <v>-83</v>
      </c>
      <c r="K13" s="117">
        <f t="shared" si="3"/>
        <v>-0.29122807017543861</v>
      </c>
      <c r="L13" s="144" t="s">
        <v>81</v>
      </c>
    </row>
    <row r="14" spans="1:12" ht="14.25" customHeight="1" x14ac:dyDescent="0.25">
      <c r="A14" s="22" t="s">
        <v>21</v>
      </c>
      <c r="B14" s="58">
        <v>10768</v>
      </c>
      <c r="C14" s="58">
        <v>9515</v>
      </c>
      <c r="D14" s="105">
        <f t="shared" si="0"/>
        <v>-1253</v>
      </c>
      <c r="E14" s="70">
        <f t="shared" si="1"/>
        <v>-0.11636329866270431</v>
      </c>
      <c r="F14" s="21"/>
      <c r="G14" s="18" t="s">
        <v>21</v>
      </c>
      <c r="H14" s="49">
        <v>1033</v>
      </c>
      <c r="I14" s="49">
        <v>953</v>
      </c>
      <c r="J14" s="116">
        <f t="shared" si="2"/>
        <v>-80</v>
      </c>
      <c r="K14" s="117">
        <f t="shared" si="3"/>
        <v>-7.7444336882865436E-2</v>
      </c>
      <c r="L14" s="144" t="s">
        <v>89</v>
      </c>
    </row>
    <row r="15" spans="1:12" ht="15" x14ac:dyDescent="0.25">
      <c r="A15" s="22" t="s">
        <v>40</v>
      </c>
      <c r="B15" s="58">
        <v>884</v>
      </c>
      <c r="C15" s="58">
        <v>957</v>
      </c>
      <c r="D15" s="68">
        <f t="shared" si="0"/>
        <v>73</v>
      </c>
      <c r="E15" s="69">
        <f t="shared" si="1"/>
        <v>8.2579185520361989E-2</v>
      </c>
      <c r="F15" s="21"/>
      <c r="G15" s="22" t="s">
        <v>40</v>
      </c>
      <c r="H15" s="49">
        <v>159</v>
      </c>
      <c r="I15" s="49">
        <v>165</v>
      </c>
      <c r="J15" s="129">
        <f t="shared" si="2"/>
        <v>6</v>
      </c>
      <c r="K15" s="130">
        <f t="shared" si="3"/>
        <v>3.7735849056603772E-2</v>
      </c>
      <c r="L15" s="143" t="s">
        <v>90</v>
      </c>
    </row>
    <row r="16" spans="1:12" ht="15" customHeight="1" x14ac:dyDescent="0.25">
      <c r="A16" s="22" t="s">
        <v>72</v>
      </c>
      <c r="B16" s="58">
        <v>7553</v>
      </c>
      <c r="C16" s="58">
        <v>7174</v>
      </c>
      <c r="D16" s="105">
        <f t="shared" si="0"/>
        <v>-379</v>
      </c>
      <c r="E16" s="70">
        <f t="shared" si="1"/>
        <v>-5.017873692572488E-2</v>
      </c>
      <c r="F16" s="21"/>
      <c r="G16" s="18" t="s">
        <v>71</v>
      </c>
      <c r="H16" s="49">
        <v>719</v>
      </c>
      <c r="I16" s="49">
        <v>723</v>
      </c>
      <c r="J16" s="129">
        <f t="shared" si="2"/>
        <v>4</v>
      </c>
      <c r="K16" s="130">
        <f t="shared" si="3"/>
        <v>5.5632823365785811E-3</v>
      </c>
      <c r="L16" s="143" t="s">
        <v>91</v>
      </c>
    </row>
    <row r="17" spans="1:12" ht="15" x14ac:dyDescent="0.25">
      <c r="A17" s="18" t="s">
        <v>37</v>
      </c>
      <c r="B17" s="58">
        <v>5383</v>
      </c>
      <c r="C17" s="58">
        <v>6180</v>
      </c>
      <c r="D17" s="68">
        <f t="shared" si="0"/>
        <v>797</v>
      </c>
      <c r="E17" s="69">
        <f t="shared" si="1"/>
        <v>0.14805870332528329</v>
      </c>
      <c r="F17" s="21"/>
      <c r="G17" s="18" t="s">
        <v>37</v>
      </c>
      <c r="H17" s="49">
        <v>388</v>
      </c>
      <c r="I17" s="49">
        <v>448</v>
      </c>
      <c r="J17" s="129">
        <f t="shared" si="2"/>
        <v>60</v>
      </c>
      <c r="K17" s="130">
        <f t="shared" si="3"/>
        <v>0.15463917525773196</v>
      </c>
      <c r="L17" s="143" t="s">
        <v>92</v>
      </c>
    </row>
    <row r="18" spans="1:12" ht="15" x14ac:dyDescent="0.25">
      <c r="A18" s="22" t="s">
        <v>22</v>
      </c>
      <c r="B18" s="58">
        <v>51853</v>
      </c>
      <c r="C18" s="58">
        <v>54477</v>
      </c>
      <c r="D18" s="68">
        <f t="shared" si="0"/>
        <v>2624</v>
      </c>
      <c r="E18" s="69">
        <f t="shared" si="1"/>
        <v>5.0604593755423984E-2</v>
      </c>
      <c r="F18" s="21"/>
      <c r="G18" s="18" t="s">
        <v>22</v>
      </c>
      <c r="H18" s="49">
        <v>2074</v>
      </c>
      <c r="I18" s="49">
        <v>2234</v>
      </c>
      <c r="J18" s="129">
        <f t="shared" si="2"/>
        <v>160</v>
      </c>
      <c r="K18" s="130">
        <f t="shared" si="3"/>
        <v>7.7145612343297976E-2</v>
      </c>
      <c r="L18" s="143" t="s">
        <v>93</v>
      </c>
    </row>
    <row r="19" spans="1:12" ht="15.75" customHeight="1" x14ac:dyDescent="0.25">
      <c r="A19" s="22" t="s">
        <v>41</v>
      </c>
      <c r="B19" s="58">
        <v>6751</v>
      </c>
      <c r="C19" s="58">
        <v>7127</v>
      </c>
      <c r="D19" s="68">
        <f t="shared" si="0"/>
        <v>376</v>
      </c>
      <c r="E19" s="69">
        <f t="shared" si="1"/>
        <v>5.5695452525551768E-2</v>
      </c>
      <c r="F19" s="21"/>
      <c r="G19" s="18" t="s">
        <v>41</v>
      </c>
      <c r="H19" s="49">
        <v>668</v>
      </c>
      <c r="I19" s="49">
        <v>674</v>
      </c>
      <c r="J19" s="129">
        <f t="shared" si="2"/>
        <v>6</v>
      </c>
      <c r="K19" s="130">
        <f t="shared" si="3"/>
        <v>8.9820359281437123E-3</v>
      </c>
      <c r="L19" s="143" t="s">
        <v>94</v>
      </c>
    </row>
    <row r="20" spans="1:12" ht="15" x14ac:dyDescent="0.25">
      <c r="A20" s="22" t="s">
        <v>43</v>
      </c>
      <c r="B20" s="58">
        <v>0</v>
      </c>
      <c r="C20" s="58">
        <v>15</v>
      </c>
      <c r="D20" s="68">
        <f t="shared" si="0"/>
        <v>15</v>
      </c>
      <c r="E20" s="69" t="s">
        <v>45</v>
      </c>
      <c r="F20" s="21"/>
      <c r="G20" s="18" t="s">
        <v>65</v>
      </c>
      <c r="H20" s="49">
        <v>85</v>
      </c>
      <c r="I20" s="49">
        <v>61</v>
      </c>
      <c r="J20" s="116">
        <f t="shared" si="2"/>
        <v>-24</v>
      </c>
      <c r="K20" s="117">
        <f t="shared" si="3"/>
        <v>-0.28235294117647058</v>
      </c>
      <c r="L20" s="143" t="s">
        <v>96</v>
      </c>
    </row>
    <row r="21" spans="1:12" ht="15" customHeight="1" x14ac:dyDescent="0.25">
      <c r="A21" s="22" t="s">
        <v>6</v>
      </c>
      <c r="B21" s="58">
        <v>32</v>
      </c>
      <c r="C21" s="58">
        <v>32</v>
      </c>
      <c r="D21" s="68">
        <f>C21-B21</f>
        <v>0</v>
      </c>
      <c r="E21" s="69">
        <f t="shared" si="1"/>
        <v>0</v>
      </c>
      <c r="F21" s="21"/>
      <c r="G21" s="18" t="s">
        <v>23</v>
      </c>
      <c r="H21" s="49">
        <v>3232</v>
      </c>
      <c r="I21" s="49">
        <v>3489</v>
      </c>
      <c r="J21" s="159">
        <f t="shared" si="2"/>
        <v>257</v>
      </c>
      <c r="K21" s="160">
        <f t="shared" si="3"/>
        <v>7.9517326732673269E-2</v>
      </c>
      <c r="L21" s="145" t="s">
        <v>95</v>
      </c>
    </row>
    <row r="22" spans="1:12" ht="15" customHeight="1" x14ac:dyDescent="0.25">
      <c r="A22" s="34" t="s">
        <v>23</v>
      </c>
      <c r="B22" s="58">
        <v>1746</v>
      </c>
      <c r="C22" s="58">
        <v>2630</v>
      </c>
      <c r="D22" s="68">
        <f>C22-B22</f>
        <v>884</v>
      </c>
      <c r="E22" s="69">
        <f t="shared" ref="E22" si="4">D22/B22</f>
        <v>0.50630011454753721</v>
      </c>
      <c r="F22" s="94"/>
      <c r="G22" s="131" t="s">
        <v>66</v>
      </c>
      <c r="H22" s="49">
        <v>0</v>
      </c>
      <c r="I22" s="49">
        <v>7</v>
      </c>
      <c r="J22" s="129">
        <f t="shared" ref="J22" si="5">I22-H22</f>
        <v>7</v>
      </c>
      <c r="K22" s="130" t="s">
        <v>45</v>
      </c>
      <c r="L22" s="145" t="s">
        <v>77</v>
      </c>
    </row>
    <row r="23" spans="1:12" ht="15" customHeight="1" x14ac:dyDescent="0.25">
      <c r="A23" s="34" t="s">
        <v>62</v>
      </c>
      <c r="B23" s="101">
        <v>131</v>
      </c>
      <c r="C23" s="102">
        <v>329</v>
      </c>
      <c r="D23" s="68">
        <f t="shared" si="0"/>
        <v>198</v>
      </c>
      <c r="E23" s="69">
        <f>D23/B23</f>
        <v>1.5114503816793894</v>
      </c>
      <c r="F23" s="94"/>
      <c r="G23" s="132"/>
      <c r="H23" s="49"/>
      <c r="I23" s="49"/>
      <c r="J23" s="116"/>
      <c r="K23" s="117"/>
      <c r="L23" s="146"/>
    </row>
    <row r="24" spans="1:12" ht="14.25" customHeight="1" x14ac:dyDescent="0.25">
      <c r="A24" s="35" t="s">
        <v>31</v>
      </c>
      <c r="B24" s="59">
        <f>SUM(B4:B23)</f>
        <v>225334</v>
      </c>
      <c r="C24" s="59">
        <f>SUM(C4:C23)</f>
        <v>221753</v>
      </c>
      <c r="D24" s="128">
        <f>C24-B24</f>
        <v>-3581</v>
      </c>
      <c r="E24" s="119">
        <f>D24/B24</f>
        <v>-1.5891964816672141E-2</v>
      </c>
      <c r="F24" s="104"/>
      <c r="G24" s="103" t="s">
        <v>73</v>
      </c>
      <c r="H24" s="48">
        <f>SUM(H4:H22)</f>
        <v>18078</v>
      </c>
      <c r="I24" s="48">
        <f>SUM(I4:I22)-1</f>
        <v>17949</v>
      </c>
      <c r="J24" s="126">
        <f>I24-H24</f>
        <v>-129</v>
      </c>
      <c r="K24" s="127">
        <f>J24/H24</f>
        <v>-7.1357451045469629E-3</v>
      </c>
      <c r="L24" s="147"/>
    </row>
    <row r="25" spans="1:12" ht="14.25" customHeight="1" x14ac:dyDescent="0.25">
      <c r="A25" s="32" t="s">
        <v>14</v>
      </c>
      <c r="B25" s="99">
        <v>11204</v>
      </c>
      <c r="C25" s="100">
        <v>12211</v>
      </c>
      <c r="D25" s="110">
        <f t="shared" ref="D25" si="6">C25-B25</f>
        <v>1007</v>
      </c>
      <c r="E25" s="133">
        <f t="shared" ref="E25:E26" si="7">D25/B25</f>
        <v>8.9878614780435559E-2</v>
      </c>
      <c r="F25" s="23"/>
      <c r="G25" s="32" t="s">
        <v>14</v>
      </c>
      <c r="H25" s="61">
        <v>792</v>
      </c>
      <c r="I25" s="61">
        <v>886</v>
      </c>
      <c r="J25" s="109">
        <f>I25-H25</f>
        <v>94</v>
      </c>
      <c r="K25" s="136">
        <f>J25/H25</f>
        <v>0.11868686868686869</v>
      </c>
      <c r="L25" s="206" t="s">
        <v>68</v>
      </c>
    </row>
    <row r="26" spans="1:12" ht="15" customHeight="1" x14ac:dyDescent="0.25">
      <c r="A26" s="95" t="s">
        <v>70</v>
      </c>
      <c r="B26" s="43">
        <v>2565</v>
      </c>
      <c r="C26" s="43">
        <v>6880</v>
      </c>
      <c r="D26" s="110">
        <f>C26-B26</f>
        <v>4315</v>
      </c>
      <c r="E26" s="133">
        <f t="shared" si="7"/>
        <v>1.6822612085769981</v>
      </c>
      <c r="F26" s="94"/>
      <c r="G26" s="95" t="s">
        <v>70</v>
      </c>
      <c r="H26" s="107">
        <v>78</v>
      </c>
      <c r="I26" s="108">
        <v>499</v>
      </c>
      <c r="J26" s="109">
        <f>I26-H26</f>
        <v>421</v>
      </c>
      <c r="K26" s="137" t="s">
        <v>45</v>
      </c>
      <c r="L26" s="207"/>
    </row>
    <row r="27" spans="1:12" ht="18" customHeight="1" thickBot="1" x14ac:dyDescent="0.3">
      <c r="A27" s="90" t="s">
        <v>44</v>
      </c>
      <c r="B27" s="91">
        <f>SUM(B24:B26)</f>
        <v>239103</v>
      </c>
      <c r="C27" s="91">
        <f>SUM(C24:C26)</f>
        <v>240844</v>
      </c>
      <c r="D27" s="157">
        <f t="shared" ref="D27" si="8">C27-B27</f>
        <v>1741</v>
      </c>
      <c r="E27" s="158">
        <f t="shared" ref="E27" si="9">D27/B27</f>
        <v>7.2813808275094833E-3</v>
      </c>
      <c r="F27" s="24"/>
      <c r="G27" s="33" t="s">
        <v>44</v>
      </c>
      <c r="H27" s="60">
        <f>SUM(H24:H26)</f>
        <v>18948</v>
      </c>
      <c r="I27" s="60">
        <f>SUM(I24:I26)</f>
        <v>19334</v>
      </c>
      <c r="J27" s="155">
        <f t="shared" si="2"/>
        <v>386</v>
      </c>
      <c r="K27" s="156">
        <f t="shared" si="3"/>
        <v>2.0371543170783196E-2</v>
      </c>
      <c r="L27" s="207"/>
    </row>
    <row r="28" spans="1:12" ht="14.25" customHeight="1" thickTop="1" x14ac:dyDescent="0.2">
      <c r="A28" s="203" t="s">
        <v>9</v>
      </c>
      <c r="B28" s="203"/>
      <c r="C28" s="203"/>
      <c r="D28" s="203"/>
      <c r="E28" s="203"/>
      <c r="F28" s="25"/>
      <c r="G28" s="197"/>
      <c r="H28" s="198"/>
      <c r="I28" s="198"/>
      <c r="J28" s="198"/>
      <c r="K28" s="198"/>
      <c r="L28" s="207"/>
    </row>
    <row r="29" spans="1:12" s="13" customFormat="1" ht="13.5" customHeight="1" x14ac:dyDescent="0.2">
      <c r="A29" s="204"/>
      <c r="B29" s="204"/>
      <c r="C29" s="204"/>
      <c r="D29" s="204"/>
      <c r="E29" s="204"/>
      <c r="F29" s="17"/>
      <c r="G29" s="199"/>
      <c r="H29" s="200"/>
      <c r="I29" s="200"/>
      <c r="J29" s="200"/>
      <c r="K29" s="200"/>
      <c r="L29" s="207"/>
    </row>
    <row r="30" spans="1:12" ht="10.5" customHeight="1" thickBot="1" x14ac:dyDescent="0.25">
      <c r="A30" s="205"/>
      <c r="B30" s="205"/>
      <c r="C30" s="205"/>
      <c r="D30" s="205"/>
      <c r="E30" s="205"/>
      <c r="F30" s="17"/>
      <c r="G30" s="201"/>
      <c r="H30" s="202"/>
      <c r="I30" s="202"/>
      <c r="J30" s="202"/>
      <c r="K30" s="202"/>
      <c r="L30" s="208"/>
    </row>
    <row r="31" spans="1:12" s="13" customFormat="1" ht="13.5" customHeight="1" thickBot="1" x14ac:dyDescent="0.25">
      <c r="A31" s="72" t="s">
        <v>61</v>
      </c>
      <c r="B31" s="19">
        <v>2018</v>
      </c>
      <c r="C31" s="19">
        <v>2019</v>
      </c>
      <c r="D31" s="88" t="s">
        <v>0</v>
      </c>
      <c r="E31" s="89" t="s">
        <v>1</v>
      </c>
      <c r="F31" s="25"/>
      <c r="G31" s="63" t="s">
        <v>59</v>
      </c>
      <c r="H31" s="19">
        <v>2018</v>
      </c>
      <c r="I31" s="19">
        <v>2019</v>
      </c>
      <c r="J31" s="19" t="s">
        <v>0</v>
      </c>
      <c r="K31" s="20" t="s">
        <v>1</v>
      </c>
      <c r="L31" s="148"/>
    </row>
    <row r="32" spans="1:12" ht="17.25" customHeight="1" x14ac:dyDescent="0.25">
      <c r="A32" s="75" t="s">
        <v>26</v>
      </c>
      <c r="B32" s="87">
        <f>1941+81</f>
        <v>2022</v>
      </c>
      <c r="C32" s="62">
        <f>2420+130</f>
        <v>2550</v>
      </c>
      <c r="D32" s="140">
        <f>C32-B32</f>
        <v>528</v>
      </c>
      <c r="E32" s="153">
        <f>D32/B32</f>
        <v>0.26112759643916916</v>
      </c>
      <c r="F32" s="26"/>
      <c r="G32" s="45" t="s">
        <v>7</v>
      </c>
      <c r="H32" s="77">
        <f>1732+2872+3190+4933+77</f>
        <v>12804</v>
      </c>
      <c r="I32" s="77">
        <f>2192+2765+3190+4477+123</f>
        <v>12747</v>
      </c>
      <c r="J32" s="105">
        <f>I32-H32</f>
        <v>-57</v>
      </c>
      <c r="K32" s="164">
        <f>J32/H32</f>
        <v>-4.4517338331771326E-3</v>
      </c>
      <c r="L32" s="167" t="s">
        <v>49</v>
      </c>
    </row>
    <row r="33" spans="1:12" s="3" customFormat="1" ht="16.5" customHeight="1" x14ac:dyDescent="0.25">
      <c r="A33" s="76" t="s">
        <v>5</v>
      </c>
      <c r="B33" s="87">
        <v>3109</v>
      </c>
      <c r="C33" s="62">
        <v>3012</v>
      </c>
      <c r="D33" s="71">
        <f t="shared" ref="D33:D35" si="10">C33-B33</f>
        <v>-97</v>
      </c>
      <c r="E33" s="106">
        <f t="shared" ref="E33:E35" si="11">D33/B33</f>
        <v>-3.1199742682534577E-2</v>
      </c>
      <c r="F33" s="26"/>
      <c r="G33" s="22" t="s">
        <v>8</v>
      </c>
      <c r="H33" s="114">
        <v>173394</v>
      </c>
      <c r="I33" s="78">
        <v>172645</v>
      </c>
      <c r="J33" s="105">
        <f>I33-H33</f>
        <v>-749</v>
      </c>
      <c r="K33" s="164">
        <f>J33/H33</f>
        <v>-4.3196419714638338E-3</v>
      </c>
      <c r="L33" s="168"/>
    </row>
    <row r="34" spans="1:12" ht="15" customHeight="1" x14ac:dyDescent="0.25">
      <c r="A34" s="76" t="s">
        <v>27</v>
      </c>
      <c r="B34" s="87">
        <v>3453</v>
      </c>
      <c r="C34" s="62">
        <v>3467</v>
      </c>
      <c r="D34" s="140">
        <f t="shared" si="10"/>
        <v>14</v>
      </c>
      <c r="E34" s="153">
        <f t="shared" si="11"/>
        <v>4.0544454097885896E-3</v>
      </c>
      <c r="F34" s="26"/>
      <c r="G34" s="46" t="s">
        <v>10</v>
      </c>
      <c r="H34" s="79">
        <v>16076</v>
      </c>
      <c r="I34" s="79">
        <v>15925</v>
      </c>
      <c r="J34" s="120">
        <f>I34-H34</f>
        <v>-151</v>
      </c>
      <c r="K34" s="121">
        <f>J34/H34</f>
        <v>-9.3928838019407806E-3</v>
      </c>
      <c r="L34" s="168"/>
    </row>
    <row r="35" spans="1:12" ht="15.75" customHeight="1" thickBot="1" x14ac:dyDescent="0.3">
      <c r="A35" s="76" t="s">
        <v>28</v>
      </c>
      <c r="B35" s="87">
        <v>5278</v>
      </c>
      <c r="C35" s="62">
        <v>4861</v>
      </c>
      <c r="D35" s="71">
        <f t="shared" si="10"/>
        <v>-417</v>
      </c>
      <c r="E35" s="106">
        <f t="shared" si="11"/>
        <v>-7.9007199696854866E-2</v>
      </c>
      <c r="F35" s="26"/>
      <c r="G35" s="47" t="s">
        <v>11</v>
      </c>
      <c r="H35" s="115">
        <v>201478</v>
      </c>
      <c r="I35" s="80">
        <v>197940</v>
      </c>
      <c r="J35" s="122">
        <f>I35-H35</f>
        <v>-3538</v>
      </c>
      <c r="K35" s="123">
        <f>J35/H35</f>
        <v>-1.7560229901031378E-2</v>
      </c>
      <c r="L35" s="169"/>
    </row>
    <row r="36" spans="1:12" ht="15.75" customHeight="1" thickBot="1" x14ac:dyDescent="0.3">
      <c r="A36" s="41" t="s">
        <v>34</v>
      </c>
      <c r="B36" s="48">
        <f>SUM(B32:B35)</f>
        <v>13862</v>
      </c>
      <c r="C36" s="48">
        <f>SUM(C32:C35)</f>
        <v>13890</v>
      </c>
      <c r="D36" s="97">
        <f t="shared" ref="D36:D38" si="12">C36-B36</f>
        <v>28</v>
      </c>
      <c r="E36" s="98">
        <f t="shared" ref="E36:E38" si="13">D36/B36</f>
        <v>2.0199105468186409E-3</v>
      </c>
      <c r="F36" s="26"/>
      <c r="G36" s="39"/>
      <c r="H36" s="81"/>
      <c r="I36" s="86"/>
      <c r="J36" s="93"/>
      <c r="K36" s="92"/>
      <c r="L36" s="172" t="s">
        <v>74</v>
      </c>
    </row>
    <row r="37" spans="1:12" ht="16.5" customHeight="1" thickBot="1" x14ac:dyDescent="0.3">
      <c r="A37" s="40" t="s">
        <v>30</v>
      </c>
      <c r="B37" s="49">
        <f>81+227</f>
        <v>308</v>
      </c>
      <c r="C37" s="49">
        <f>93+260</f>
        <v>353</v>
      </c>
      <c r="D37" s="140">
        <f t="shared" si="12"/>
        <v>45</v>
      </c>
      <c r="E37" s="69">
        <f t="shared" si="13"/>
        <v>0.1461038961038961</v>
      </c>
      <c r="F37" s="26"/>
      <c r="G37" s="64" t="s">
        <v>60</v>
      </c>
      <c r="H37" s="19">
        <v>2018</v>
      </c>
      <c r="I37" s="19">
        <v>2019</v>
      </c>
      <c r="J37" s="65" t="s">
        <v>0</v>
      </c>
      <c r="K37" s="66" t="s">
        <v>1</v>
      </c>
      <c r="L37" s="173"/>
    </row>
    <row r="38" spans="1:12" ht="15" customHeight="1" x14ac:dyDescent="0.25">
      <c r="A38" s="41" t="s">
        <v>6</v>
      </c>
      <c r="B38" s="48">
        <f>127+2342</f>
        <v>2469</v>
      </c>
      <c r="C38" s="48">
        <f>116+2316</f>
        <v>2432</v>
      </c>
      <c r="D38" s="118">
        <f t="shared" si="12"/>
        <v>-37</v>
      </c>
      <c r="E38" s="119">
        <f t="shared" si="13"/>
        <v>-1.4985824220332119E-2</v>
      </c>
      <c r="F38" s="26"/>
      <c r="G38" s="36" t="s">
        <v>7</v>
      </c>
      <c r="H38" s="82">
        <f>209+237+263+345+4</f>
        <v>1058</v>
      </c>
      <c r="I38" s="82">
        <f>228+247+277+384+7</f>
        <v>1143</v>
      </c>
      <c r="J38" s="73">
        <f>I38-H38</f>
        <v>85</v>
      </c>
      <c r="K38" s="74">
        <f>J38/H38</f>
        <v>8.0340264650283558E-2</v>
      </c>
      <c r="L38" s="174"/>
    </row>
    <row r="39" spans="1:12" ht="14.25" customHeight="1" x14ac:dyDescent="0.25">
      <c r="A39" s="152" t="s">
        <v>63</v>
      </c>
      <c r="B39" s="48">
        <v>1093</v>
      </c>
      <c r="C39" s="48">
        <v>972</v>
      </c>
      <c r="D39" s="118">
        <f>C39-B39</f>
        <v>-121</v>
      </c>
      <c r="E39" s="119">
        <f>D39/B39</f>
        <v>-0.11070448307410796</v>
      </c>
      <c r="F39" s="17"/>
      <c r="G39" s="18" t="s">
        <v>8</v>
      </c>
      <c r="H39" s="78">
        <v>14249</v>
      </c>
      <c r="I39" s="83">
        <v>15499</v>
      </c>
      <c r="J39" s="73">
        <f>I39-H39</f>
        <v>1250</v>
      </c>
      <c r="K39" s="74">
        <f>J39/H39</f>
        <v>8.7725454417853885E-2</v>
      </c>
      <c r="L39" s="187" t="s">
        <v>75</v>
      </c>
    </row>
    <row r="40" spans="1:12" ht="16.5" customHeight="1" x14ac:dyDescent="0.25">
      <c r="A40" s="41" t="s">
        <v>64</v>
      </c>
      <c r="B40" s="112">
        <v>223</v>
      </c>
      <c r="C40" s="113">
        <v>211</v>
      </c>
      <c r="D40" s="118">
        <f>C40-B40</f>
        <v>-12</v>
      </c>
      <c r="E40" s="119">
        <f>D40/B40</f>
        <v>-5.3811659192825115E-2</v>
      </c>
      <c r="F40" s="17"/>
      <c r="G40" s="37" t="s">
        <v>12</v>
      </c>
      <c r="H40" s="84">
        <v>2002</v>
      </c>
      <c r="I40" s="84">
        <v>2024</v>
      </c>
      <c r="J40" s="154">
        <f>I40-H40</f>
        <v>22</v>
      </c>
      <c r="K40" s="74">
        <f t="shared" ref="K40:K41" si="14">J40/H40</f>
        <v>1.098901098901099E-2</v>
      </c>
      <c r="L40" s="188"/>
    </row>
    <row r="41" spans="1:12" ht="15.75" customHeight="1" thickBot="1" x14ac:dyDescent="0.3">
      <c r="A41" s="42" t="s">
        <v>29</v>
      </c>
      <c r="B41" s="111">
        <v>123</v>
      </c>
      <c r="C41" s="111">
        <v>91</v>
      </c>
      <c r="D41" s="134">
        <f>C41-B41</f>
        <v>-32</v>
      </c>
      <c r="E41" s="135">
        <f>D41/B41</f>
        <v>-0.26016260162601629</v>
      </c>
      <c r="F41" s="17"/>
      <c r="G41" s="38" t="s">
        <v>13</v>
      </c>
      <c r="H41" s="80">
        <v>23855</v>
      </c>
      <c r="I41" s="85">
        <v>23812</v>
      </c>
      <c r="J41" s="165">
        <f>I41-H41</f>
        <v>-43</v>
      </c>
      <c r="K41" s="166">
        <f t="shared" si="14"/>
        <v>-1.8025571159086145E-3</v>
      </c>
      <c r="L41" s="188"/>
    </row>
    <row r="42" spans="1:12" ht="12" customHeight="1" thickBot="1" x14ac:dyDescent="0.25">
      <c r="A42" s="181" t="s">
        <v>76</v>
      </c>
      <c r="B42" s="181"/>
      <c r="C42" s="181"/>
      <c r="D42" s="181"/>
      <c r="E42" s="181"/>
      <c r="F42" s="17"/>
      <c r="G42" s="5"/>
      <c r="H42" s="9"/>
      <c r="I42" s="9"/>
      <c r="L42" s="188"/>
    </row>
    <row r="43" spans="1:12" ht="13.5" customHeight="1" thickBot="1" x14ac:dyDescent="0.25">
      <c r="A43" s="182"/>
      <c r="B43" s="182"/>
      <c r="C43" s="182"/>
      <c r="D43" s="182"/>
      <c r="E43" s="182"/>
      <c r="F43" s="17"/>
      <c r="G43" s="170" t="s">
        <v>25</v>
      </c>
      <c r="H43" s="171"/>
      <c r="I43" s="171"/>
      <c r="J43" s="19">
        <v>2018</v>
      </c>
      <c r="K43" s="20">
        <v>2019</v>
      </c>
      <c r="L43" s="189"/>
    </row>
    <row r="44" spans="1:12" ht="12.75" customHeight="1" x14ac:dyDescent="0.25">
      <c r="A44" s="182"/>
      <c r="B44" s="182"/>
      <c r="C44" s="182"/>
      <c r="D44" s="182"/>
      <c r="E44" s="182"/>
      <c r="F44" s="27"/>
      <c r="G44" s="185" t="s">
        <v>18</v>
      </c>
      <c r="H44" s="186"/>
      <c r="I44" s="186"/>
      <c r="J44" s="30">
        <f>H38/H24</f>
        <v>5.8524173027989825E-2</v>
      </c>
      <c r="K44" s="31">
        <f>I38/I24</f>
        <v>6.3680427878990475E-2</v>
      </c>
      <c r="L44" s="139" t="s">
        <v>58</v>
      </c>
    </row>
    <row r="45" spans="1:12" ht="12.75" customHeight="1" x14ac:dyDescent="0.25">
      <c r="A45" s="182"/>
      <c r="B45" s="182"/>
      <c r="C45" s="182"/>
      <c r="D45" s="182"/>
      <c r="E45" s="182"/>
      <c r="F45" s="27"/>
      <c r="G45" s="183" t="s">
        <v>15</v>
      </c>
      <c r="H45" s="184"/>
      <c r="I45" s="184"/>
      <c r="J45" s="30">
        <f>H39/B24</f>
        <v>6.3235020014733689E-2</v>
      </c>
      <c r="K45" s="11">
        <f>I39/C24</f>
        <v>6.9893079236808528E-2</v>
      </c>
      <c r="L45" s="149"/>
    </row>
    <row r="46" spans="1:12" ht="12" customHeight="1" x14ac:dyDescent="0.25">
      <c r="A46" s="182"/>
      <c r="B46" s="182"/>
      <c r="C46" s="182"/>
      <c r="D46" s="182"/>
      <c r="E46" s="182"/>
      <c r="F46" s="28"/>
      <c r="G46" s="175" t="s">
        <v>16</v>
      </c>
      <c r="H46" s="176"/>
      <c r="I46" s="176"/>
      <c r="J46" s="30">
        <f>H40/H24</f>
        <v>0.11074233875428698</v>
      </c>
      <c r="K46" s="11">
        <f>I40/I24</f>
        <v>0.11276394228090701</v>
      </c>
      <c r="L46" s="177" t="s">
        <v>42</v>
      </c>
    </row>
    <row r="47" spans="1:12" ht="3.75" hidden="1" customHeight="1" x14ac:dyDescent="0.25">
      <c r="A47" s="182"/>
      <c r="B47" s="182"/>
      <c r="C47" s="182"/>
      <c r="D47" s="182"/>
      <c r="E47" s="182"/>
      <c r="F47" s="28"/>
      <c r="G47" s="175" t="s">
        <v>17</v>
      </c>
      <c r="H47" s="176"/>
      <c r="I47" s="176"/>
      <c r="J47" s="30">
        <f t="shared" ref="J47" si="15">H41/H27</f>
        <v>1.2589719231581169</v>
      </c>
      <c r="K47" s="11">
        <f>I41/C24</f>
        <v>0.10738073442072937</v>
      </c>
      <c r="L47" s="178"/>
    </row>
    <row r="48" spans="1:12" ht="15" customHeight="1" thickBot="1" x14ac:dyDescent="0.3">
      <c r="A48" s="182"/>
      <c r="B48" s="182"/>
      <c r="C48" s="182"/>
      <c r="D48" s="182"/>
      <c r="E48" s="182"/>
      <c r="F48" s="17"/>
      <c r="G48" s="179" t="s">
        <v>17</v>
      </c>
      <c r="H48" s="180"/>
      <c r="I48" s="180"/>
      <c r="J48" s="138">
        <f>H41/B24</f>
        <v>0.10586507140511418</v>
      </c>
      <c r="K48" s="12">
        <f>I41/C24</f>
        <v>0.10738073442072937</v>
      </c>
      <c r="L48" s="178"/>
    </row>
    <row r="49" spans="1:12" x14ac:dyDescent="0.2">
      <c r="A49" s="29" t="s">
        <v>39</v>
      </c>
      <c r="L49" s="151" t="s">
        <v>97</v>
      </c>
    </row>
  </sheetData>
  <mergeCells count="18">
    <mergeCell ref="B1:D1"/>
    <mergeCell ref="A2:C2"/>
    <mergeCell ref="G2:J2"/>
    <mergeCell ref="G1:L1"/>
    <mergeCell ref="G28:K30"/>
    <mergeCell ref="A28:E30"/>
    <mergeCell ref="L25:L30"/>
    <mergeCell ref="A42:E48"/>
    <mergeCell ref="G45:I45"/>
    <mergeCell ref="G44:I44"/>
    <mergeCell ref="G47:I47"/>
    <mergeCell ref="L39:L43"/>
    <mergeCell ref="L32:L35"/>
    <mergeCell ref="G43:I43"/>
    <mergeCell ref="L36:L38"/>
    <mergeCell ref="G46:I46"/>
    <mergeCell ref="L46:L48"/>
    <mergeCell ref="G48:I48"/>
  </mergeCells>
  <phoneticPr fontId="4"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C8" sqref="C8"/>
    </sheetView>
  </sheetViews>
  <sheetFormatPr defaultRowHeight="12.75" x14ac:dyDescent="0.2"/>
  <cols>
    <col min="1" max="1" width="15.7109375" customWidth="1"/>
    <col min="2" max="2" width="14.7109375" customWidth="1"/>
    <col min="5" max="5" width="15" customWidth="1"/>
  </cols>
  <sheetData>
    <row r="2" spans="1:6" x14ac:dyDescent="0.2">
      <c r="B2" s="39" t="s">
        <v>54</v>
      </c>
      <c r="C2" s="39" t="s">
        <v>55</v>
      </c>
      <c r="E2" s="39" t="s">
        <v>56</v>
      </c>
      <c r="F2" s="39" t="s">
        <v>57</v>
      </c>
    </row>
    <row r="3" spans="1:6" x14ac:dyDescent="0.2">
      <c r="A3" t="s">
        <v>50</v>
      </c>
      <c r="B3" s="96">
        <f>IF(SUM('Sheet 1'!B4:B23)='Sheet 1'!B24,0,1)</f>
        <v>0</v>
      </c>
      <c r="C3" s="96">
        <f>IF(SUM('Sheet 1'!C4:C23)='Sheet 1'!C24,0,1)</f>
        <v>0</v>
      </c>
      <c r="D3" s="96"/>
      <c r="E3" s="96">
        <f>IF(SUM('Sheet 1'!H4:H22)='Sheet 1'!H24,0,1)</f>
        <v>0</v>
      </c>
      <c r="F3" s="96">
        <f>IF(SUM('Sheet 1'!I4:I22)='Sheet 1'!I24,0,1)</f>
        <v>1</v>
      </c>
    </row>
    <row r="4" spans="1:6" x14ac:dyDescent="0.2">
      <c r="A4" t="s">
        <v>51</v>
      </c>
      <c r="B4" s="96">
        <f>IF((SUM('Sheet 1'!B$24:B$26))=('Sheet 1'!B$27),0,1)</f>
        <v>0</v>
      </c>
      <c r="C4" s="96">
        <f>IF((SUM('Sheet 1'!C$24:C$26))=('Sheet 1'!C$27),0,1)</f>
        <v>0</v>
      </c>
      <c r="D4" s="96"/>
      <c r="E4" s="96">
        <f>IF((SUM('Sheet 1'!H$24:H$26))=('Sheet 1'!H$27),0,1)</f>
        <v>0</v>
      </c>
      <c r="F4" s="96">
        <f>IF((SUM('Sheet 1'!I$24:I$26))=('Sheet 1'!I$27),0,1)</f>
        <v>0</v>
      </c>
    </row>
    <row r="5" spans="1:6" x14ac:dyDescent="0.2">
      <c r="B5" s="96"/>
      <c r="C5" s="96"/>
      <c r="D5" s="96"/>
      <c r="E5" s="96"/>
      <c r="F5" s="96"/>
    </row>
    <row r="6" spans="1:6" x14ac:dyDescent="0.2">
      <c r="A6" t="s">
        <v>52</v>
      </c>
      <c r="B6" s="96"/>
      <c r="C6" s="96"/>
      <c r="D6" s="96"/>
      <c r="E6" s="96">
        <f>IF(SUM('Sheet 1'!B36:B41)='Sheet 1'!H24,0,1)</f>
        <v>0</v>
      </c>
      <c r="F6" s="96">
        <f>IF(SUM('Sheet 1'!C36:C41)='Sheet 1'!I24,0,1)</f>
        <v>0</v>
      </c>
    </row>
    <row r="7" spans="1:6" x14ac:dyDescent="0.2">
      <c r="B7" s="96"/>
      <c r="C7" s="96"/>
      <c r="D7" s="96"/>
      <c r="E7" s="96"/>
      <c r="F7" s="96"/>
    </row>
    <row r="8" spans="1:6" x14ac:dyDescent="0.2">
      <c r="A8" t="s">
        <v>53</v>
      </c>
      <c r="B8" s="96">
        <f>IF(SUM('Sheet 1'!H35,'Sheet 1'!H41)='Sheet 1'!B24,0,1)</f>
        <v>1</v>
      </c>
      <c r="C8" s="96">
        <f>IF(SUM('Sheet 1'!I35,'Sheet 1'!I41)='Sheet 1'!C24,0,1)</f>
        <v>1</v>
      </c>
      <c r="D8" s="96"/>
      <c r="E8" s="96">
        <f>IF(SUM('Sheet 1'!H34,'Sheet 1'!H40)='Sheet 1'!H24,0,1)</f>
        <v>0</v>
      </c>
      <c r="F8" s="96">
        <f>IF(SUM('Sheet 1'!I34,'Sheet 1'!I40)='Sheet 1'!I24,0,1)</f>
        <v>0</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Rauch, Jessicah Taylor</cp:lastModifiedBy>
  <cp:lastPrinted>2019-04-17T00:27:51Z</cp:lastPrinted>
  <dcterms:created xsi:type="dcterms:W3CDTF">2005-01-11T16:04:59Z</dcterms:created>
  <dcterms:modified xsi:type="dcterms:W3CDTF">2019-07-02T12:32:12Z</dcterms:modified>
</cp:coreProperties>
</file>